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345" yWindow="60" windowWidth="15480" windowHeight="8805"/>
  </bookViews>
  <sheets>
    <sheet name="Feiertage" sheetId="1" r:id="rId1"/>
  </sheets>
  <definedNames>
    <definedName name="alleFeiertage">Feiertage!$F$5:$F$96</definedName>
    <definedName name="_xlnm.Print_Area" localSheetId="0">Feiertage!$A$1:$C$85</definedName>
    <definedName name="Feiertage">Feiertage!$E$5:$E$96</definedName>
    <definedName name="Feiertage_So">Feiertage!$G$5:$G$96</definedName>
    <definedName name="Feiertage_TXT">Feiertage!$C$5:$C$96</definedName>
    <definedName name="FSamstag">Feiertage!$J$5:$J$96</definedName>
    <definedName name="FSonntag">Feiertage!$K$5:$K$96</definedName>
    <definedName name="FVerweis">Feiertage!$B$5:$C$96</definedName>
    <definedName name="FWerktag">Feiertage!$I$5:$I$96</definedName>
    <definedName name="Jahr">Feiertage!$A$1</definedName>
    <definedName name="Z_19F68F76_177B_44B9_8F38_FE9848786CE7_.wvu.PrintArea" localSheetId="0" hidden="1">Feiertage!$A$1:$C$85</definedName>
  </definedNames>
  <calcPr calcId="152511"/>
  <customWorkbookViews>
    <customWorkbookView name="Admin - Persönliche Ansicht" guid="{19F68F76-177B-44B9-8F38-FE9848786CE7}" mergeInterval="0" personalView="1" maximized="1" xWindow="1" yWindow="1" windowWidth="1024" windowHeight="521" activeSheetId="1"/>
  </customWorkbookViews>
</workbook>
</file>

<file path=xl/calcChain.xml><?xml version="1.0" encoding="utf-8"?>
<calcChain xmlns="http://schemas.openxmlformats.org/spreadsheetml/2006/main">
  <c r="B77" i="1" l="1"/>
  <c r="B51" i="1"/>
  <c r="B40" i="1"/>
  <c r="C5" i="1"/>
  <c r="C6" i="1"/>
  <c r="C7" i="1"/>
  <c r="C8" i="1"/>
  <c r="C10" i="1"/>
  <c r="C9" i="1"/>
  <c r="C11" i="1"/>
  <c r="C12" i="1"/>
  <c r="C13" i="1"/>
  <c r="C52" i="1"/>
  <c r="C53" i="1"/>
  <c r="C54" i="1"/>
  <c r="C55" i="1"/>
  <c r="C77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1" i="1"/>
  <c r="C70" i="1"/>
  <c r="C72" i="1"/>
  <c r="C73" i="1"/>
  <c r="C74" i="1"/>
  <c r="C75" i="1"/>
  <c r="C76" i="1"/>
  <c r="C78" i="1"/>
  <c r="C79" i="1"/>
  <c r="C80" i="1"/>
  <c r="C81" i="1"/>
  <c r="C82" i="1"/>
  <c r="C84" i="1"/>
  <c r="C83" i="1"/>
  <c r="C85" i="1"/>
  <c r="C86" i="1"/>
  <c r="C87" i="1"/>
  <c r="C51" i="1"/>
  <c r="C4" i="1"/>
  <c r="B5" i="1"/>
  <c r="D5" i="1"/>
  <c r="B6" i="1"/>
  <c r="D6" i="1"/>
  <c r="F6" i="1" s="1"/>
  <c r="B7" i="1"/>
  <c r="D7" i="1"/>
  <c r="F7" i="1" s="1"/>
  <c r="B8" i="1"/>
  <c r="D8" i="1"/>
  <c r="F8" i="1" s="1"/>
  <c r="B10" i="1"/>
  <c r="D10" i="1"/>
  <c r="B9" i="1"/>
  <c r="D9" i="1"/>
  <c r="F9" i="1" s="1"/>
  <c r="B11" i="1"/>
  <c r="D11" i="1"/>
  <c r="B12" i="1"/>
  <c r="D12" i="1"/>
  <c r="B13" i="1"/>
  <c r="D13" i="1"/>
  <c r="B14" i="1"/>
  <c r="B15" i="1"/>
  <c r="F15" i="1"/>
  <c r="B16" i="1"/>
  <c r="F16" i="1"/>
  <c r="B17" i="1"/>
  <c r="F17" i="1"/>
  <c r="B18" i="1"/>
  <c r="F18" i="1"/>
  <c r="F40" i="1"/>
  <c r="B19" i="1"/>
  <c r="F19" i="1"/>
  <c r="B20" i="1"/>
  <c r="F20" i="1"/>
  <c r="B21" i="1"/>
  <c r="B22" i="1"/>
  <c r="F22" i="1"/>
  <c r="B23" i="1"/>
  <c r="B24" i="1"/>
  <c r="B25" i="1"/>
  <c r="B26" i="1"/>
  <c r="F26" i="1"/>
  <c r="B27" i="1"/>
  <c r="B28" i="1"/>
  <c r="F28" i="1"/>
  <c r="B29" i="1"/>
  <c r="B30" i="1"/>
  <c r="B31" i="1"/>
  <c r="F31" i="1"/>
  <c r="B32" i="1"/>
  <c r="F32" i="1"/>
  <c r="B34" i="1"/>
  <c r="F34" i="1"/>
  <c r="B33" i="1"/>
  <c r="B35" i="1"/>
  <c r="F35" i="1"/>
  <c r="B36" i="1"/>
  <c r="F36" i="1" s="1"/>
  <c r="B37" i="1"/>
  <c r="F37" i="1"/>
  <c r="B38" i="1"/>
  <c r="F38" i="1"/>
  <c r="B39" i="1"/>
  <c r="F39" i="1"/>
  <c r="B41" i="1"/>
  <c r="F41" i="1"/>
  <c r="B42" i="1"/>
  <c r="F42" i="1"/>
  <c r="B43" i="1"/>
  <c r="F43" i="1"/>
  <c r="B44" i="1"/>
  <c r="F44" i="1"/>
  <c r="B45" i="1"/>
  <c r="F45" i="1"/>
  <c r="B47" i="1"/>
  <c r="B46" i="1"/>
  <c r="F46" i="1"/>
  <c r="B48" i="1"/>
  <c r="B49" i="1"/>
  <c r="B50" i="1"/>
  <c r="D51" i="1"/>
  <c r="F51" i="1" s="1"/>
  <c r="B52" i="1"/>
  <c r="D52" i="1"/>
  <c r="F52" i="1" s="1"/>
  <c r="B53" i="1"/>
  <c r="D53" i="1"/>
  <c r="F53" i="1" s="1"/>
  <c r="B54" i="1"/>
  <c r="D54" i="1"/>
  <c r="F54" i="1" s="1"/>
  <c r="B55" i="1"/>
  <c r="D55" i="1"/>
  <c r="F55" i="1" s="1"/>
  <c r="D77" i="1"/>
  <c r="F77" i="1" s="1"/>
  <c r="B56" i="1"/>
  <c r="D56" i="1"/>
  <c r="F56" i="1" s="1"/>
  <c r="B57" i="1"/>
  <c r="D57" i="1"/>
  <c r="F57" i="1" s="1"/>
  <c r="B58" i="1"/>
  <c r="D58" i="1"/>
  <c r="B59" i="1"/>
  <c r="D59" i="1"/>
  <c r="F59" i="1" s="1"/>
  <c r="B60" i="1"/>
  <c r="D60" i="1"/>
  <c r="B61" i="1"/>
  <c r="D61" i="1"/>
  <c r="B62" i="1"/>
  <c r="D62" i="1"/>
  <c r="B63" i="1"/>
  <c r="D63" i="1"/>
  <c r="F63" i="1" s="1"/>
  <c r="B64" i="1"/>
  <c r="D64" i="1"/>
  <c r="B65" i="1"/>
  <c r="D65" i="1"/>
  <c r="F65" i="1" s="1"/>
  <c r="B66" i="1"/>
  <c r="D66" i="1"/>
  <c r="B67" i="1"/>
  <c r="D67" i="1"/>
  <c r="B68" i="1"/>
  <c r="D68" i="1"/>
  <c r="F68" i="1" s="1"/>
  <c r="B69" i="1"/>
  <c r="D69" i="1"/>
  <c r="F69" i="1"/>
  <c r="B71" i="1"/>
  <c r="D71" i="1"/>
  <c r="B70" i="1"/>
  <c r="D70" i="1"/>
  <c r="B72" i="1"/>
  <c r="D72" i="1"/>
  <c r="B73" i="1"/>
  <c r="D73" i="1"/>
  <c r="F73" i="1" s="1"/>
  <c r="B74" i="1"/>
  <c r="D74" i="1"/>
  <c r="B75" i="1"/>
  <c r="D75" i="1"/>
  <c r="F75" i="1" s="1"/>
  <c r="B76" i="1"/>
  <c r="D76" i="1"/>
  <c r="F76" i="1" s="1"/>
  <c r="B78" i="1"/>
  <c r="D78" i="1"/>
  <c r="F78" i="1" s="1"/>
  <c r="B79" i="1"/>
  <c r="D79" i="1"/>
  <c r="F79" i="1" s="1"/>
  <c r="B80" i="1"/>
  <c r="D80" i="1"/>
  <c r="F80" i="1" s="1"/>
  <c r="B81" i="1"/>
  <c r="D81" i="1"/>
  <c r="B82" i="1"/>
  <c r="D82" i="1"/>
  <c r="F82" i="1" s="1"/>
  <c r="B84" i="1"/>
  <c r="D84" i="1"/>
  <c r="B83" i="1"/>
  <c r="D83" i="1"/>
  <c r="F83" i="1" s="1"/>
  <c r="B85" i="1"/>
  <c r="D85" i="1"/>
  <c r="B86" i="1"/>
  <c r="D86" i="1"/>
  <c r="B87" i="1"/>
  <c r="D87" i="1"/>
  <c r="F88" i="1"/>
  <c r="F89" i="1"/>
  <c r="F90" i="1"/>
  <c r="F91" i="1"/>
  <c r="F92" i="1"/>
  <c r="F93" i="1"/>
  <c r="F94" i="1"/>
  <c r="F95" i="1"/>
  <c r="F96" i="1"/>
  <c r="K9" i="1" l="1"/>
  <c r="K8" i="1"/>
  <c r="K6" i="1"/>
  <c r="K14" i="1"/>
  <c r="K12" i="1"/>
  <c r="K10" i="1"/>
  <c r="K7" i="1"/>
  <c r="K5" i="1"/>
  <c r="J5" i="1"/>
  <c r="I5" i="1"/>
  <c r="K13" i="1"/>
  <c r="K11" i="1"/>
  <c r="F50" i="1"/>
  <c r="F25" i="1"/>
  <c r="F60" i="1"/>
  <c r="F14" i="1"/>
  <c r="F48" i="1"/>
  <c r="F33" i="1"/>
  <c r="F29" i="1"/>
  <c r="F23" i="1"/>
  <c r="F84" i="1"/>
  <c r="F61" i="1"/>
  <c r="F49" i="1"/>
  <c r="F47" i="1"/>
  <c r="F30" i="1"/>
  <c r="F27" i="1"/>
  <c r="F24" i="1"/>
  <c r="F21" i="1"/>
  <c r="F62" i="1"/>
  <c r="F11" i="1"/>
  <c r="F12" i="1"/>
  <c r="E5" i="1"/>
  <c r="F85" i="1"/>
  <c r="F13" i="1"/>
  <c r="F10" i="1"/>
  <c r="F5" i="1"/>
  <c r="F86" i="1"/>
  <c r="F70" i="1"/>
  <c r="F67" i="1"/>
  <c r="F66" i="1"/>
  <c r="F58" i="1"/>
  <c r="F87" i="1"/>
  <c r="F81" i="1"/>
  <c r="F74" i="1"/>
  <c r="F72" i="1"/>
  <c r="F71" i="1"/>
  <c r="F64" i="1"/>
  <c r="J67" i="1" l="1"/>
  <c r="J13" i="1"/>
  <c r="J21" i="1"/>
  <c r="J27" i="1"/>
  <c r="J35" i="1"/>
  <c r="J39" i="1"/>
  <c r="J44" i="1"/>
  <c r="J49" i="1"/>
  <c r="J61" i="1"/>
  <c r="J65" i="1"/>
  <c r="J7" i="1"/>
  <c r="J15" i="1"/>
  <c r="J23" i="1"/>
  <c r="J32" i="1"/>
  <c r="J48" i="1"/>
  <c r="J54" i="1"/>
  <c r="J71" i="1"/>
  <c r="J74" i="1"/>
  <c r="J79" i="1"/>
  <c r="J84" i="1"/>
  <c r="J87" i="1"/>
  <c r="J51" i="1"/>
  <c r="J14" i="1"/>
  <c r="J26" i="1"/>
  <c r="J38" i="1"/>
  <c r="J43" i="1"/>
  <c r="J55" i="1"/>
  <c r="J60" i="1"/>
  <c r="J64" i="1"/>
  <c r="J6" i="1"/>
  <c r="J8" i="1"/>
  <c r="J9" i="1"/>
  <c r="J18" i="1"/>
  <c r="J25" i="1"/>
  <c r="J31" i="1"/>
  <c r="J46" i="1"/>
  <c r="J53" i="1"/>
  <c r="J70" i="1"/>
  <c r="J75" i="1"/>
  <c r="J80" i="1"/>
  <c r="J83" i="1"/>
  <c r="J77" i="1"/>
  <c r="J89" i="1"/>
  <c r="J91" i="1"/>
  <c r="J93" i="1"/>
  <c r="J95" i="1"/>
  <c r="J40" i="1"/>
  <c r="J88" i="1"/>
  <c r="J90" i="1"/>
  <c r="J92" i="1"/>
  <c r="J94" i="1"/>
  <c r="J96" i="1"/>
  <c r="J11" i="1"/>
  <c r="J19" i="1"/>
  <c r="J24" i="1"/>
  <c r="J30" i="1"/>
  <c r="J37" i="1"/>
  <c r="J42" i="1"/>
  <c r="J47" i="1"/>
  <c r="J59" i="1"/>
  <c r="J63" i="1"/>
  <c r="J69" i="1"/>
  <c r="J10" i="1"/>
  <c r="J17" i="1"/>
  <c r="J29" i="1"/>
  <c r="J33" i="1"/>
  <c r="J52" i="1"/>
  <c r="J57" i="1"/>
  <c r="J72" i="1"/>
  <c r="J76" i="1"/>
  <c r="J81" i="1"/>
  <c r="J85" i="1"/>
  <c r="J68" i="1"/>
  <c r="J12" i="1"/>
  <c r="J20" i="1"/>
  <c r="J36" i="1"/>
  <c r="J41" i="1"/>
  <c r="J45" i="1"/>
  <c r="J58" i="1"/>
  <c r="J62" i="1"/>
  <c r="J66" i="1"/>
  <c r="I6" i="1"/>
  <c r="J16" i="1"/>
  <c r="J22" i="1"/>
  <c r="J28" i="1"/>
  <c r="J34" i="1"/>
  <c r="J50" i="1"/>
  <c r="J56" i="1"/>
  <c r="J73" i="1"/>
  <c r="J78" i="1"/>
  <c r="J82" i="1"/>
  <c r="J86" i="1"/>
  <c r="E6" i="1"/>
  <c r="E7" i="1" s="1"/>
  <c r="I8" i="1" l="1"/>
  <c r="I7" i="1"/>
  <c r="E8" i="1"/>
  <c r="I9" i="1" s="1"/>
  <c r="E9" i="1" l="1"/>
  <c r="E10" i="1" s="1"/>
  <c r="E11" i="1" s="1"/>
  <c r="I11" i="1" l="1"/>
  <c r="I10" i="1"/>
  <c r="I12" i="1"/>
  <c r="E12" i="1"/>
  <c r="I13" i="1" s="1"/>
  <c r="E13" i="1" l="1"/>
  <c r="I14" i="1" s="1"/>
  <c r="G14" i="1" l="1"/>
  <c r="E14" i="1"/>
  <c r="K15" i="1" l="1"/>
  <c r="G15" i="1"/>
  <c r="I15" i="1"/>
  <c r="E15" i="1"/>
  <c r="I16" i="1" s="1"/>
  <c r="K16" i="1" l="1"/>
  <c r="G16" i="1"/>
  <c r="E16" i="1"/>
  <c r="K17" i="1" l="1"/>
  <c r="E17" i="1"/>
  <c r="I18" i="1" s="1"/>
  <c r="I17" i="1"/>
  <c r="G17" i="1"/>
  <c r="K18" i="1" l="1"/>
  <c r="G18" i="1"/>
  <c r="E18" i="1"/>
  <c r="G19" i="1" s="1"/>
  <c r="K20" i="1" l="1"/>
  <c r="K19" i="1"/>
  <c r="E19" i="1"/>
  <c r="G20" i="1" s="1"/>
  <c r="K21" i="1" s="1"/>
  <c r="I19" i="1"/>
  <c r="E20" i="1" l="1"/>
  <c r="G21" i="1" s="1"/>
  <c r="K22" i="1" s="1"/>
  <c r="I20" i="1"/>
  <c r="E21" i="1" l="1"/>
  <c r="E22" i="1" s="1"/>
  <c r="I23" i="1" s="1"/>
  <c r="I21" i="1"/>
  <c r="G22" i="1" l="1"/>
  <c r="K23" i="1" s="1"/>
  <c r="I22" i="1"/>
  <c r="G23" i="1"/>
  <c r="E23" i="1"/>
  <c r="E24" i="1" s="1"/>
  <c r="I25" i="1" s="1"/>
  <c r="K24" i="1" l="1"/>
  <c r="G25" i="1"/>
  <c r="I24" i="1"/>
  <c r="G24" i="1"/>
  <c r="K25" i="1" s="1"/>
  <c r="E25" i="1"/>
  <c r="I26" i="1" s="1"/>
  <c r="K26" i="1" l="1"/>
  <c r="E26" i="1"/>
  <c r="I27" i="1" s="1"/>
  <c r="G26" i="1"/>
  <c r="K27" i="1" s="1"/>
  <c r="G27" i="1" l="1"/>
  <c r="K28" i="1" s="1"/>
  <c r="E27" i="1"/>
  <c r="I28" i="1" s="1"/>
  <c r="E28" i="1" l="1"/>
  <c r="I29" i="1" s="1"/>
  <c r="G28" i="1"/>
  <c r="K29" i="1" s="1"/>
  <c r="G29" i="1" l="1"/>
  <c r="K30" i="1" s="1"/>
  <c r="E29" i="1"/>
  <c r="I30" i="1" s="1"/>
  <c r="E30" i="1" l="1"/>
  <c r="I31" i="1" s="1"/>
  <c r="G30" i="1"/>
  <c r="K31" i="1" s="1"/>
  <c r="G31" i="1" l="1"/>
  <c r="K32" i="1" s="1"/>
  <c r="E31" i="1"/>
  <c r="I32" i="1" s="1"/>
  <c r="E32" i="1" l="1"/>
  <c r="I33" i="1" s="1"/>
  <c r="G32" i="1"/>
  <c r="K33" i="1" s="1"/>
  <c r="G33" i="1" l="1"/>
  <c r="K34" i="1" s="1"/>
  <c r="E33" i="1"/>
  <c r="I34" i="1" s="1"/>
  <c r="E34" i="1" l="1"/>
  <c r="G35" i="1" s="1"/>
  <c r="G34" i="1"/>
  <c r="K35" i="1" s="1"/>
  <c r="K36" i="1" l="1"/>
  <c r="I35" i="1"/>
  <c r="E35" i="1"/>
  <c r="G36" i="1" s="1"/>
  <c r="K37" i="1" s="1"/>
  <c r="I36" i="1" l="1"/>
  <c r="E36" i="1"/>
  <c r="I37" i="1" s="1"/>
  <c r="E37" i="1" l="1"/>
  <c r="G38" i="1" s="1"/>
  <c r="K39" i="1" s="1"/>
  <c r="G37" i="1"/>
  <c r="K38" i="1" s="1"/>
  <c r="I38" i="1" l="1"/>
  <c r="E38" i="1"/>
  <c r="E39" i="1" s="1"/>
  <c r="I40" i="1" s="1"/>
  <c r="G40" i="1" l="1"/>
  <c r="G39" i="1"/>
  <c r="K40" i="1" s="1"/>
  <c r="E40" i="1"/>
  <c r="E41" i="1" s="1"/>
  <c r="I42" i="1" s="1"/>
  <c r="I39" i="1"/>
  <c r="G41" i="1" l="1"/>
  <c r="K42" i="1" s="1"/>
  <c r="I41" i="1"/>
  <c r="K41" i="1"/>
  <c r="G42" i="1"/>
  <c r="E42" i="1"/>
  <c r="I43" i="1" s="1"/>
  <c r="K43" i="1" l="1"/>
  <c r="E43" i="1"/>
  <c r="I44" i="1" s="1"/>
  <c r="G43" i="1"/>
  <c r="K44" i="1" s="1"/>
  <c r="E44" i="1" l="1"/>
  <c r="I45" i="1" s="1"/>
  <c r="G44" i="1"/>
  <c r="K45" i="1" s="1"/>
  <c r="E45" i="1" l="1"/>
  <c r="I46" i="1" s="1"/>
  <c r="G45" i="1"/>
  <c r="K46" i="1" s="1"/>
  <c r="E46" i="1" l="1"/>
  <c r="I47" i="1" s="1"/>
  <c r="G46" i="1"/>
  <c r="K47" i="1" s="1"/>
  <c r="E47" i="1" l="1"/>
  <c r="I48" i="1" s="1"/>
  <c r="G47" i="1"/>
  <c r="K48" i="1" s="1"/>
  <c r="E48" i="1" l="1"/>
  <c r="G49" i="1" s="1"/>
  <c r="G48" i="1"/>
  <c r="K49" i="1" s="1"/>
  <c r="K50" i="1" l="1"/>
  <c r="I49" i="1"/>
  <c r="E49" i="1"/>
  <c r="E50" i="1" s="1"/>
  <c r="I51" i="1" s="1"/>
  <c r="G51" i="1" l="1"/>
  <c r="E51" i="1"/>
  <c r="I52" i="1" s="1"/>
  <c r="G50" i="1"/>
  <c r="K51" i="1" s="1"/>
  <c r="I50" i="1"/>
  <c r="K52" i="1" l="1"/>
  <c r="E52" i="1"/>
  <c r="I53" i="1" s="1"/>
  <c r="G52" i="1"/>
  <c r="K53" i="1" s="1"/>
  <c r="G53" i="1" l="1"/>
  <c r="K54" i="1" s="1"/>
  <c r="E53" i="1"/>
  <c r="I54" i="1" s="1"/>
  <c r="E54" i="1" l="1"/>
  <c r="I55" i="1" s="1"/>
  <c r="G54" i="1"/>
  <c r="K55" i="1" s="1"/>
  <c r="G55" i="1" l="1"/>
  <c r="K56" i="1" s="1"/>
  <c r="E55" i="1"/>
  <c r="I56" i="1" s="1"/>
  <c r="E56" i="1" l="1"/>
  <c r="I57" i="1" s="1"/>
  <c r="G56" i="1"/>
  <c r="K57" i="1" s="1"/>
  <c r="G57" i="1" l="1"/>
  <c r="K58" i="1" s="1"/>
  <c r="E57" i="1"/>
  <c r="I58" i="1" s="1"/>
  <c r="E58" i="1" l="1"/>
  <c r="I59" i="1" s="1"/>
  <c r="G58" i="1"/>
  <c r="K59" i="1" s="1"/>
  <c r="G59" i="1" l="1"/>
  <c r="K60" i="1" s="1"/>
  <c r="E59" i="1"/>
  <c r="I60" i="1" s="1"/>
  <c r="E60" i="1" l="1"/>
  <c r="I61" i="1" s="1"/>
  <c r="G60" i="1"/>
  <c r="K61" i="1" s="1"/>
  <c r="G61" i="1" l="1"/>
  <c r="K62" i="1" s="1"/>
  <c r="E61" i="1"/>
  <c r="I62" i="1" s="1"/>
  <c r="G62" i="1" l="1"/>
  <c r="K63" i="1" s="1"/>
  <c r="E62" i="1"/>
  <c r="I63" i="1" s="1"/>
  <c r="E63" i="1" l="1"/>
  <c r="I64" i="1" s="1"/>
  <c r="G63" i="1"/>
  <c r="K64" i="1" s="1"/>
  <c r="E64" i="1" l="1"/>
  <c r="I65" i="1" s="1"/>
  <c r="G64" i="1"/>
  <c r="K65" i="1" s="1"/>
  <c r="E65" i="1" l="1"/>
  <c r="I66" i="1" s="1"/>
  <c r="G65" i="1"/>
  <c r="K66" i="1" s="1"/>
  <c r="G66" i="1" l="1"/>
  <c r="K67" i="1" s="1"/>
  <c r="E66" i="1"/>
  <c r="I67" i="1" s="1"/>
  <c r="G67" i="1" l="1"/>
  <c r="K68" i="1" s="1"/>
  <c r="E67" i="1"/>
  <c r="I68" i="1" s="1"/>
  <c r="E68" i="1" l="1"/>
  <c r="I69" i="1" s="1"/>
  <c r="G68" i="1"/>
  <c r="K69" i="1" s="1"/>
  <c r="E69" i="1" l="1"/>
  <c r="I70" i="1" s="1"/>
  <c r="G69" i="1"/>
  <c r="K70" i="1" s="1"/>
  <c r="E70" i="1" l="1"/>
  <c r="I71" i="1" s="1"/>
  <c r="G70" i="1"/>
  <c r="K71" i="1" s="1"/>
  <c r="E71" i="1" l="1"/>
  <c r="E72" i="1" s="1"/>
  <c r="I73" i="1" s="1"/>
  <c r="G71" i="1"/>
  <c r="K72" i="1" s="1"/>
  <c r="I72" i="1" l="1"/>
  <c r="G72" i="1"/>
  <c r="K73" i="1" s="1"/>
  <c r="G73" i="1"/>
  <c r="E73" i="1"/>
  <c r="I74" i="1" s="1"/>
  <c r="K74" i="1" l="1"/>
  <c r="E74" i="1"/>
  <c r="I75" i="1" s="1"/>
  <c r="G74" i="1"/>
  <c r="K75" i="1" s="1"/>
  <c r="G75" i="1" l="1"/>
  <c r="K76" i="1" s="1"/>
  <c r="E75" i="1"/>
  <c r="I76" i="1" s="1"/>
  <c r="E76" i="1" l="1"/>
  <c r="I77" i="1" s="1"/>
  <c r="G76" i="1"/>
  <c r="K77" i="1" s="1"/>
  <c r="E77" i="1" l="1"/>
  <c r="G78" i="1" s="1"/>
  <c r="G77" i="1"/>
  <c r="K78" i="1" s="1"/>
  <c r="K79" i="1" l="1"/>
  <c r="E78" i="1"/>
  <c r="I79" i="1" s="1"/>
  <c r="I78" i="1"/>
  <c r="E79" i="1" l="1"/>
  <c r="I80" i="1" s="1"/>
  <c r="G79" i="1"/>
  <c r="K80" i="1" s="1"/>
  <c r="E80" i="1" l="1"/>
  <c r="I81" i="1" s="1"/>
  <c r="G80" i="1"/>
  <c r="K81" i="1" s="1"/>
  <c r="E81" i="1" l="1"/>
  <c r="I82" i="1" s="1"/>
  <c r="G81" i="1"/>
  <c r="K82" i="1" s="1"/>
  <c r="G82" i="1" l="1"/>
  <c r="K83" i="1" s="1"/>
  <c r="E82" i="1"/>
  <c r="I83" i="1" s="1"/>
  <c r="G83" i="1" l="1"/>
  <c r="K84" i="1" s="1"/>
  <c r="E83" i="1"/>
  <c r="I84" i="1" s="1"/>
  <c r="G84" i="1" l="1"/>
  <c r="K85" i="1" s="1"/>
  <c r="E84" i="1"/>
  <c r="I85" i="1" s="1"/>
  <c r="E85" i="1" l="1"/>
  <c r="I86" i="1" s="1"/>
  <c r="G85" i="1"/>
  <c r="K86" i="1" s="1"/>
  <c r="E86" i="1" l="1"/>
  <c r="I87" i="1" s="1"/>
  <c r="G86" i="1"/>
  <c r="K87" i="1" s="1"/>
  <c r="E87" i="1" l="1"/>
  <c r="I88" i="1" s="1"/>
  <c r="G87" i="1"/>
  <c r="K88" i="1" s="1"/>
  <c r="E88" i="1" l="1"/>
  <c r="I89" i="1" s="1"/>
  <c r="G88" i="1"/>
  <c r="K89" i="1" s="1"/>
  <c r="G89" i="1" l="1"/>
  <c r="K90" i="1" s="1"/>
  <c r="E89" i="1"/>
  <c r="I90" i="1" s="1"/>
  <c r="E90" i="1" l="1"/>
  <c r="I91" i="1" s="1"/>
  <c r="G90" i="1"/>
  <c r="K91" i="1" s="1"/>
  <c r="G91" i="1" l="1"/>
  <c r="K92" i="1" s="1"/>
  <c r="E91" i="1"/>
  <c r="I92" i="1" s="1"/>
  <c r="E92" i="1" l="1"/>
  <c r="I93" i="1" s="1"/>
  <c r="G92" i="1"/>
  <c r="K93" i="1" s="1"/>
  <c r="G93" i="1" l="1"/>
  <c r="K94" i="1" s="1"/>
  <c r="E93" i="1"/>
  <c r="I94" i="1" s="1"/>
  <c r="E94" i="1" l="1"/>
  <c r="I95" i="1" s="1"/>
  <c r="G94" i="1"/>
  <c r="K95" i="1" s="1"/>
  <c r="E95" i="1" l="1"/>
  <c r="I96" i="1" s="1"/>
  <c r="G95" i="1"/>
  <c r="K96" i="1" s="1"/>
  <c r="E96" i="1" l="1"/>
  <c r="G96" i="1"/>
</calcChain>
</file>

<file path=xl/sharedStrings.xml><?xml version="1.0" encoding="utf-8"?>
<sst xmlns="http://schemas.openxmlformats.org/spreadsheetml/2006/main" count="90" uniqueCount="55">
  <si>
    <t>Datum</t>
  </si>
  <si>
    <t>Als Feiertag
anrechnen</t>
  </si>
  <si>
    <t>ohne Sa.+So
ohne doppelte</t>
  </si>
  <si>
    <t>Alle Feiertage</t>
  </si>
  <si>
    <t>ohne So
ohne doppelte</t>
  </si>
  <si>
    <t>Neujahr</t>
  </si>
  <si>
    <t>JA</t>
  </si>
  <si>
    <t>Hl. 3 Könige</t>
  </si>
  <si>
    <t>NEIN</t>
  </si>
  <si>
    <t>Valentinstag</t>
  </si>
  <si>
    <t>Rosenmontag</t>
  </si>
  <si>
    <t>Aschermittwoch</t>
  </si>
  <si>
    <t>Volkstrauertag</t>
  </si>
  <si>
    <t>Totensonntag</t>
  </si>
  <si>
    <t>Beginn der Sommerzeit</t>
  </si>
  <si>
    <t>Gründonnerstag</t>
  </si>
  <si>
    <t>Karfreitag</t>
  </si>
  <si>
    <t>Ostersamstag</t>
  </si>
  <si>
    <t>Ostersonntag</t>
  </si>
  <si>
    <t>Ostermontag</t>
  </si>
  <si>
    <t>Maifeiertag</t>
  </si>
  <si>
    <t>Muttertag</t>
  </si>
  <si>
    <t>Christi Himmelfahrt</t>
  </si>
  <si>
    <t>Pfingstsamstag</t>
  </si>
  <si>
    <t>Pfingstsonntag</t>
  </si>
  <si>
    <t>Pfingstmontag</t>
  </si>
  <si>
    <t>Fronleichnam</t>
  </si>
  <si>
    <t>Mariä Himmelfahrt</t>
  </si>
  <si>
    <t>Erntedankfest
(gibt Unterschiede je nach Konfession)</t>
  </si>
  <si>
    <t>Nationalfeiertag</t>
  </si>
  <si>
    <t>Ende der Sommerzeit</t>
  </si>
  <si>
    <t>Reformationstag</t>
  </si>
  <si>
    <t>Allerheiligen</t>
  </si>
  <si>
    <t>Buß- und Bettag</t>
  </si>
  <si>
    <t>Totensonntag/Ewigkeitssontag</t>
  </si>
  <si>
    <t>1. Advent</t>
  </si>
  <si>
    <t>Nikolaus</t>
  </si>
  <si>
    <t>2. Advent</t>
  </si>
  <si>
    <t>3. Advent</t>
  </si>
  <si>
    <t>Heiliger Abend</t>
  </si>
  <si>
    <t>4. Advent</t>
  </si>
  <si>
    <t>1. Weihnachtstag</t>
  </si>
  <si>
    <t>2. Weihnachtstag</t>
  </si>
  <si>
    <t>Sylvester</t>
  </si>
  <si>
    <t>Nur Samstag
ohne doppelte</t>
  </si>
  <si>
    <t>Nur Werktag
ohne doppelte</t>
  </si>
  <si>
    <t>Nur Sonntag
ohne doppelte</t>
  </si>
  <si>
    <t>Namen:</t>
  </si>
  <si>
    <t>FWerktag</t>
  </si>
  <si>
    <t>FSamstag</t>
  </si>
  <si>
    <t>FSonntag</t>
  </si>
  <si>
    <t xml:space="preserve"> Fverweis =  B5:C96
Feiertage_TXT = C5:C96</t>
  </si>
  <si>
    <t>Feiertage = E5:E96</t>
  </si>
  <si>
    <t>alleFeiertage = F5:F96</t>
  </si>
  <si>
    <t>Feiertage_So = F5:F96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</si>
</sst>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/\ dd/mm/yy"/>
  </numFmts>
  <fonts count="17" x14ac:knownFonts="1">
    <font>
      <sz val="10"/>
      <name val="Arial"/>
    </font>
    <font>
      <sz val="8"/>
      <name val="Arial"/>
      <family val="2"/>
    </font>
    <font>
      <sz val="10"/>
      <color indexed="55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8"/>
      <color indexed="8"/>
      <name val="Arial"/>
      <family val="2"/>
    </font>
    <font>
      <sz val="24"/>
      <color indexed="55"/>
      <name val="Arial"/>
      <family val="2"/>
    </font>
    <font>
      <sz val="10"/>
      <name val="Arial"/>
      <family val="2"/>
    </font>
    <font>
      <sz val="12"/>
      <color rgb="FF3F3F76"/>
      <name val="Arial"/>
      <family val="2"/>
    </font>
    <font>
      <sz val="12"/>
      <color rgb="FF9C6500"/>
      <name val="Arial"/>
      <family val="2"/>
    </font>
    <font>
      <u/>
      <sz val="10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0" fontId="10" fillId="0" borderId="0"/>
    <xf numFmtId="0" fontId="11" fillId="7" borderId="3" applyNumberFormat="0" applyAlignment="0" applyProtection="0"/>
    <xf numFmtId="0" fontId="12" fillId="6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/>
    <xf numFmtId="164" fontId="7" fillId="4" borderId="1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14" fontId="4" fillId="4" borderId="1" xfId="0" applyNumberFormat="1" applyFont="1" applyFill="1" applyBorder="1" applyAlignment="1" applyProtection="1">
      <alignment horizontal="center" vertical="center"/>
      <protection hidden="1"/>
    </xf>
    <xf numFmtId="164" fontId="7" fillId="4" borderId="0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</xf>
    <xf numFmtId="164" fontId="7" fillId="2" borderId="0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164" fontId="7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hidden="1"/>
    </xf>
    <xf numFmtId="164" fontId="4" fillId="4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9" fillId="5" borderId="0" xfId="0" applyFont="1" applyFill="1" applyAlignment="1">
      <alignment horizontal="center" vertical="center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8" borderId="0" xfId="0" applyFill="1"/>
    <xf numFmtId="0" fontId="14" fillId="9" borderId="7" xfId="4" applyFont="1" applyFill="1" applyBorder="1" applyAlignment="1" applyProtection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4" fillId="9" borderId="9" xfId="4" applyFont="1" applyFill="1" applyBorder="1" applyAlignment="1" applyProtection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0" fillId="9" borderId="8" xfId="0" applyFont="1" applyFill="1" applyBorder="1"/>
    <xf numFmtId="0" fontId="15" fillId="9" borderId="7" xfId="4" applyFont="1" applyFill="1" applyBorder="1" applyAlignment="1" applyProtection="1">
      <alignment horizontal="center" vertical="center" wrapText="1"/>
    </xf>
    <xf numFmtId="0" fontId="6" fillId="9" borderId="7" xfId="0" applyFont="1" applyFill="1" applyBorder="1" applyAlignment="1">
      <alignment horizontal="right" vertical="center" wrapText="1" indent="14"/>
    </xf>
  </cellXfs>
  <cellStyles count="5">
    <cellStyle name="Eingabe 2" xfId="2"/>
    <cellStyle name="Link" xfId="4" builtinId="8"/>
    <cellStyle name="Neutral 2" xfId="3"/>
    <cellStyle name="Standard" xfId="0" builtinId="0"/>
    <cellStyle name="Standard 2" xfId="1"/>
  </cellStyles>
  <dxfs count="4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4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8" max="2500" min="1900" page="10" val="2008"/>
</file>

<file path=xl/ctrlProps/ctrlProp2.xml><?xml version="1.0" encoding="utf-8"?>
<formControlPr xmlns="http://schemas.microsoft.com/office/spreadsheetml/2009/9/main" objectType="Spin" dx="16" fmlaLink="Jahr" max="2500" min="1900" page="10" val="2019"/>
</file>

<file path=xl/ctrlProps/ctrlProp3.xml><?xml version="1.0" encoding="utf-8"?>
<formControlPr xmlns="http://schemas.microsoft.com/office/spreadsheetml/2009/9/main" objectType="Spin" dx="18" max="2500" min="1900" page="10" val="200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16</xdr:row>
          <xdr:rowOff>104775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1619250</xdr:colOff>
          <xdr:row>3</xdr:row>
          <xdr:rowOff>47625</xdr:rowOff>
        </xdr:from>
        <xdr:to>
          <xdr:col>2</xdr:col>
          <xdr:colOff>247650</xdr:colOff>
          <xdr:row>3</xdr:row>
          <xdr:rowOff>609600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K98"/>
  <sheetViews>
    <sheetView tabSelected="1" zoomScale="79" zoomScaleNormal="75" workbookViewId="0">
      <pane ySplit="4" topLeftCell="A5" activePane="bottomLeft" state="frozen"/>
      <selection pane="bottomLeft" activeCell="A5" sqref="A5:XFD13"/>
    </sheetView>
  </sheetViews>
  <sheetFormatPr baseColWidth="10" defaultColWidth="11" defaultRowHeight="12.75" x14ac:dyDescent="0.2"/>
  <cols>
    <col min="1" max="1" width="14.85546875" customWidth="1"/>
    <col min="2" max="2" width="28.140625" customWidth="1"/>
    <col min="3" max="3" width="71" customWidth="1"/>
    <col min="4" max="4" width="23.85546875" customWidth="1"/>
    <col min="5" max="5" width="28.28515625" customWidth="1"/>
    <col min="6" max="6" width="25.28515625" customWidth="1"/>
    <col min="7" max="7" width="24.140625" customWidth="1"/>
    <col min="8" max="8" width="3.5703125" customWidth="1"/>
    <col min="9" max="9" width="17.5703125" customWidth="1"/>
    <col min="10" max="10" width="16.5703125" customWidth="1"/>
    <col min="11" max="11" width="18.42578125" customWidth="1"/>
    <col min="12" max="13" width="15.42578125" customWidth="1"/>
    <col min="14" max="14" width="23.85546875" customWidth="1"/>
    <col min="15" max="15" width="25.85546875" customWidth="1"/>
    <col min="16" max="16" width="1.85546875" customWidth="1"/>
  </cols>
  <sheetData>
    <row r="1" spans="1:11" ht="39.75" customHeight="1" thickTop="1" thickBot="1" x14ac:dyDescent="0.25">
      <c r="A1" s="23">
        <v>2019</v>
      </c>
      <c r="B1" s="34" t="s">
        <v>47</v>
      </c>
      <c r="C1" s="37" t="s">
        <v>51</v>
      </c>
      <c r="D1" s="35"/>
      <c r="E1" s="36" t="s">
        <v>52</v>
      </c>
      <c r="F1" s="36" t="s">
        <v>53</v>
      </c>
      <c r="G1" s="36" t="s">
        <v>54</v>
      </c>
      <c r="H1" s="32"/>
      <c r="I1" s="31" t="s">
        <v>48</v>
      </c>
      <c r="J1" s="31" t="s">
        <v>49</v>
      </c>
      <c r="K1" s="33" t="s">
        <v>50</v>
      </c>
    </row>
    <row r="2" spans="1:11" ht="0.75" customHeight="1" thickTop="1" x14ac:dyDescent="0.2">
      <c r="A2" s="1"/>
    </row>
    <row r="3" spans="1:11" ht="24.7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54.75" customHeight="1" x14ac:dyDescent="0.2">
      <c r="A4" s="30"/>
      <c r="B4" s="26" t="s">
        <v>0</v>
      </c>
      <c r="C4" s="26" t="str">
        <f>"Feiertage  "&amp;A1</f>
        <v>Feiertage  2019</v>
      </c>
      <c r="D4" s="27" t="s">
        <v>1</v>
      </c>
      <c r="E4" s="28" t="s">
        <v>2</v>
      </c>
      <c r="F4" s="28" t="s">
        <v>3</v>
      </c>
      <c r="G4" s="29" t="s">
        <v>4</v>
      </c>
      <c r="H4" s="2"/>
      <c r="I4" s="25" t="s">
        <v>45</v>
      </c>
      <c r="J4" s="25" t="s">
        <v>44</v>
      </c>
      <c r="K4" s="25" t="s">
        <v>46</v>
      </c>
    </row>
    <row r="5" spans="1:11" ht="22.9" hidden="1" customHeight="1" x14ac:dyDescent="0.2">
      <c r="A5" s="30"/>
      <c r="B5" s="4">
        <f>DATE(Jahr-1,12,25)-WEEKDAY(DATE(Jahr-1,12,25),2)-21</f>
        <v>43436</v>
      </c>
      <c r="C5" s="5" t="str">
        <f t="shared" ref="C5:C13" si="0">C42&amp;" -1"</f>
        <v>1. Advent -1</v>
      </c>
      <c r="D5" s="6" t="str">
        <f t="shared" ref="D5:D13" si="1">+D42</f>
        <v>NEIN</v>
      </c>
      <c r="E5" s="7" t="str">
        <f>IF(AND(D5="ja",COUNTIF($E$4:E4,B5)=0,WEEKDAY(B5,2)&lt;6),B5,"")</f>
        <v/>
      </c>
      <c r="F5" s="4" t="str">
        <f t="shared" ref="F5:F35" si="2">IF(D5="ja",B5,"")</f>
        <v/>
      </c>
      <c r="G5" s="4"/>
      <c r="H5" s="24"/>
      <c r="I5" s="7" t="str">
        <f>IF(AND($D5="ja",COUNTIF(E$4:E4,$B5)=0,WEEKDAY($B5,2)&lt;6),$B5,"")</f>
        <v/>
      </c>
      <c r="J5" s="7" t="str">
        <f>IF(AND($D5="ja",COUNTIF(F$4:F4,$B5)=0,WEEKDAY($B5,2)=6),$B5,"")</f>
        <v/>
      </c>
      <c r="K5" s="7" t="str">
        <f>IF(AND($D5="ja",COUNTIF(G$4:G4,$B5)=0,WEEKDAY($B5,2)=7),$B5,"")</f>
        <v/>
      </c>
    </row>
    <row r="6" spans="1:11" ht="22.9" hidden="1" customHeight="1" x14ac:dyDescent="0.2">
      <c r="A6" s="30"/>
      <c r="B6" s="4">
        <f>DATE(Jahr-1,12,6)</f>
        <v>43440</v>
      </c>
      <c r="C6" s="5" t="str">
        <f t="shared" si="0"/>
        <v>Nikolaus -1</v>
      </c>
      <c r="D6" s="6" t="str">
        <f t="shared" si="1"/>
        <v>NEIN</v>
      </c>
      <c r="E6" s="7" t="str">
        <f>IF(AND(D6="ja",COUNTIF($E$4:E5,B6)=0,WEEKDAY(B6,2)&lt;6),B6,"")</f>
        <v/>
      </c>
      <c r="F6" s="4" t="str">
        <f t="shared" si="2"/>
        <v/>
      </c>
      <c r="G6" s="4"/>
      <c r="H6" s="24"/>
      <c r="I6" s="7" t="str">
        <f>IF(AND($D6="ja",COUNTIF(E$4:E5,$B6)=0,WEEKDAY($B6,2)&lt;6),$B6,"")</f>
        <v/>
      </c>
      <c r="J6" s="7" t="str">
        <f>IF(AND($D6="ja",COUNTIF(F$4:F5,$B6)=0,WEEKDAY($B6,2)=6),$B6,"")</f>
        <v/>
      </c>
      <c r="K6" s="7" t="str">
        <f>IF(AND($D6="ja",COUNTIF(G$4:G5,$B6)=0,WEEKDAY($B6,2)=7),$B6,"")</f>
        <v/>
      </c>
    </row>
    <row r="7" spans="1:11" ht="22.9" hidden="1" customHeight="1" x14ac:dyDescent="0.2">
      <c r="A7" s="30"/>
      <c r="B7" s="4">
        <f>DATE(Jahr-1,12,25)-WEEKDAY(DATE(Jahr-1,12,25),2)-14</f>
        <v>43443</v>
      </c>
      <c r="C7" s="5" t="str">
        <f t="shared" si="0"/>
        <v>2. Advent -1</v>
      </c>
      <c r="D7" s="6" t="str">
        <f t="shared" si="1"/>
        <v>NEIN</v>
      </c>
      <c r="E7" s="7" t="str">
        <f>IF(AND(D7="ja",COUNTIF($E$4:E6,B7)=0,WEEKDAY(B7,2)&lt;6),B7,"")</f>
        <v/>
      </c>
      <c r="F7" s="4" t="str">
        <f t="shared" si="2"/>
        <v/>
      </c>
      <c r="G7" s="4"/>
      <c r="H7" s="24"/>
      <c r="I7" s="7" t="str">
        <f>IF(AND($D7="ja",COUNTIF(E$4:E6,$B7)=0,WEEKDAY($B7,2)&lt;6),$B7,"")</f>
        <v/>
      </c>
      <c r="J7" s="7" t="str">
        <f>IF(AND($D7="ja",COUNTIF(F$4:F6,$B7)=0,WEEKDAY($B7,2)=6),$B7,"")</f>
        <v/>
      </c>
      <c r="K7" s="7" t="str">
        <f>IF(AND($D7="ja",COUNTIF(G$4:G6,$B7)=0,WEEKDAY($B7,2)=7),$B7,"")</f>
        <v/>
      </c>
    </row>
    <row r="8" spans="1:11" ht="22.9" hidden="1" customHeight="1" x14ac:dyDescent="0.2">
      <c r="A8" s="30"/>
      <c r="B8" s="4">
        <f>DATE(Jahr-1,12,25)-WEEKDAY(DATE(Jahr-1,12,25),2)-7</f>
        <v>43450</v>
      </c>
      <c r="C8" s="5" t="str">
        <f t="shared" si="0"/>
        <v>3. Advent -1</v>
      </c>
      <c r="D8" s="6" t="str">
        <f t="shared" si="1"/>
        <v>NEIN</v>
      </c>
      <c r="E8" s="7" t="str">
        <f>IF(AND(D8="ja",COUNTIF($E$4:E7,B8)=0,WEEKDAY(B8,2)&lt;6),B8,"")</f>
        <v/>
      </c>
      <c r="F8" s="4" t="str">
        <f t="shared" si="2"/>
        <v/>
      </c>
      <c r="G8" s="4"/>
      <c r="H8" s="24"/>
      <c r="I8" s="7" t="str">
        <f>IF(AND($D8="ja",COUNTIF(E$4:E7,$B8)=0,WEEKDAY($B8,2)&lt;6),$B8,"")</f>
        <v/>
      </c>
      <c r="J8" s="7" t="str">
        <f>IF(AND($D8="ja",COUNTIF(F$4:F7,$B8)=0,WEEKDAY($B8,2)=6),$B8,"")</f>
        <v/>
      </c>
      <c r="K8" s="7" t="str">
        <f>IF(AND($D8="ja",COUNTIF(G$4:G7,$B8)=0,WEEKDAY($B8,2)=7),$B8,"")</f>
        <v/>
      </c>
    </row>
    <row r="9" spans="1:11" ht="22.9" hidden="1" customHeight="1" x14ac:dyDescent="0.2">
      <c r="A9" s="30"/>
      <c r="B9" s="4">
        <f>DATE(Jahr-1,12,25)-WEEKDAY(DATE(Jahr-1,12,25),2)</f>
        <v>43457</v>
      </c>
      <c r="C9" s="5" t="str">
        <f t="shared" si="0"/>
        <v>4. Advent -1</v>
      </c>
      <c r="D9" s="6" t="str">
        <f t="shared" si="1"/>
        <v>NEIN</v>
      </c>
      <c r="E9" s="7" t="str">
        <f>IF(AND(D9="ja",COUNTIF($E$4:E8,B9)=0,WEEKDAY(B9,2)&lt;6),B9,"")</f>
        <v/>
      </c>
      <c r="F9" s="4" t="str">
        <f t="shared" si="2"/>
        <v/>
      </c>
      <c r="G9" s="4"/>
      <c r="H9" s="24"/>
      <c r="I9" s="7" t="str">
        <f>IF(AND($D9="ja",COUNTIF(E$4:E8,$B9)=0,WEEKDAY($B9,2)&lt;6),$B9,"")</f>
        <v/>
      </c>
      <c r="J9" s="7" t="str">
        <f>IF(AND($D9="ja",COUNTIF(F$4:F8,$B9)=0,WEEKDAY($B9,2)=6),$B9,"")</f>
        <v/>
      </c>
      <c r="K9" s="7" t="str">
        <f>IF(AND($D9="ja",COUNTIF(G$4:G8,$B9)=0,WEEKDAY($B9,2)=7),$B9,"")</f>
        <v/>
      </c>
    </row>
    <row r="10" spans="1:11" ht="22.9" hidden="1" customHeight="1" x14ac:dyDescent="0.2">
      <c r="A10" s="30"/>
      <c r="B10" s="4">
        <f>DATE(Jahr-1,12,24)</f>
        <v>43458</v>
      </c>
      <c r="C10" s="5" t="str">
        <f t="shared" si="0"/>
        <v>Heiliger Abend -1</v>
      </c>
      <c r="D10" s="6" t="str">
        <f t="shared" si="1"/>
        <v>JA</v>
      </c>
      <c r="E10" s="7">
        <f>IF(AND(D10="ja",COUNTIF($E$4:E9,B10)=0,WEEKDAY(B10,2)&lt;6),B10,"")</f>
        <v>43458</v>
      </c>
      <c r="F10" s="4">
        <f t="shared" si="2"/>
        <v>43458</v>
      </c>
      <c r="G10" s="4"/>
      <c r="H10" s="24"/>
      <c r="I10" s="7">
        <f>IF(AND($D10="ja",COUNTIF(E$4:E9,$B10)=0,WEEKDAY($B10,2)&lt;6),$B10,"")</f>
        <v>43458</v>
      </c>
      <c r="J10" s="7" t="str">
        <f>IF(AND($D10="ja",COUNTIF(F$4:F9,$B10)=0,WEEKDAY($B10,2)=6),$B10,"")</f>
        <v/>
      </c>
      <c r="K10" s="7" t="str">
        <f>IF(AND($D10="ja",COUNTIF(G$4:G9,$B10)=0,WEEKDAY($B10,2)=7),$B10,"")</f>
        <v/>
      </c>
    </row>
    <row r="11" spans="1:11" ht="22.9" hidden="1" customHeight="1" x14ac:dyDescent="0.2">
      <c r="A11" s="30"/>
      <c r="B11" s="4">
        <f>DATE(Jahr-1,12,25)</f>
        <v>43459</v>
      </c>
      <c r="C11" s="5" t="str">
        <f t="shared" si="0"/>
        <v>1. Weihnachtstag -1</v>
      </c>
      <c r="D11" s="6" t="str">
        <f t="shared" si="1"/>
        <v>JA</v>
      </c>
      <c r="E11" s="7">
        <f>IF(AND(D11="ja",COUNTIF($E$4:E10,B11)=0,WEEKDAY(B11,2)&lt;6),B11,"")</f>
        <v>43459</v>
      </c>
      <c r="F11" s="4">
        <f t="shared" si="2"/>
        <v>43459</v>
      </c>
      <c r="G11" s="4"/>
      <c r="H11" s="24"/>
      <c r="I11" s="7">
        <f>IF(AND($D11="ja",COUNTIF(E$4:E10,$B11)=0,WEEKDAY($B11,2)&lt;6),$B11,"")</f>
        <v>43459</v>
      </c>
      <c r="J11" s="7" t="str">
        <f>IF(AND($D11="ja",COUNTIF(F$4:F10,$B11)=0,WEEKDAY($B11,2)=6),$B11,"")</f>
        <v/>
      </c>
      <c r="K11" s="7" t="str">
        <f>IF(AND($D11="ja",COUNTIF(G$4:G10,$B11)=0,WEEKDAY($B11,2)=7),$B11,"")</f>
        <v/>
      </c>
    </row>
    <row r="12" spans="1:11" ht="22.9" hidden="1" customHeight="1" x14ac:dyDescent="0.2">
      <c r="A12" s="30"/>
      <c r="B12" s="4">
        <f>DATE(Jahr-1,12,26)</f>
        <v>43460</v>
      </c>
      <c r="C12" s="5" t="str">
        <f t="shared" si="0"/>
        <v>2. Weihnachtstag -1</v>
      </c>
      <c r="D12" s="6" t="str">
        <f t="shared" si="1"/>
        <v>JA</v>
      </c>
      <c r="E12" s="7">
        <f>IF(AND(D12="ja",COUNTIF($E$4:E11,B12)=0,WEEKDAY(B12,2)&lt;6),B12,"")</f>
        <v>43460</v>
      </c>
      <c r="F12" s="4">
        <f t="shared" si="2"/>
        <v>43460</v>
      </c>
      <c r="G12" s="4"/>
      <c r="H12" s="24"/>
      <c r="I12" s="7">
        <f>IF(AND($D12="ja",COUNTIF(E$4:E11,$B12)=0,WEEKDAY($B12,2)&lt;6),$B12,"")</f>
        <v>43460</v>
      </c>
      <c r="J12" s="7" t="str">
        <f>IF(AND($D12="ja",COUNTIF(F$4:F11,$B12)=0,WEEKDAY($B12,2)=6),$B12,"")</f>
        <v/>
      </c>
      <c r="K12" s="7" t="str">
        <f>IF(AND($D12="ja",COUNTIF(G$4:G11,$B12)=0,WEEKDAY($B12,2)=7),$B12,"")</f>
        <v/>
      </c>
    </row>
    <row r="13" spans="1:11" ht="22.9" hidden="1" customHeight="1" x14ac:dyDescent="0.2">
      <c r="A13" s="30"/>
      <c r="B13" s="4">
        <f>DATE(Jahr-1,12,31)</f>
        <v>43465</v>
      </c>
      <c r="C13" s="5" t="str">
        <f t="shared" si="0"/>
        <v>Sylvester -1</v>
      </c>
      <c r="D13" s="6" t="str">
        <f t="shared" si="1"/>
        <v>JA</v>
      </c>
      <c r="E13" s="7">
        <f>IF(AND(D13="ja",COUNTIF($E$4:E12,B13)=0,WEEKDAY(B13,2)&lt;6),B13,"")</f>
        <v>43465</v>
      </c>
      <c r="F13" s="4">
        <f t="shared" si="2"/>
        <v>43465</v>
      </c>
      <c r="G13" s="4"/>
      <c r="H13" s="24"/>
      <c r="I13" s="7">
        <f>IF(AND($D13="ja",COUNTIF(E$4:E12,$B13)=0,WEEKDAY($B13,2)&lt;6),$B13,"")</f>
        <v>43465</v>
      </c>
      <c r="J13" s="7" t="str">
        <f>IF(AND($D13="ja",COUNTIF(F$4:F12,$B13)=0,WEEKDAY($B13,2)=6),$B13,"")</f>
        <v/>
      </c>
      <c r="K13" s="7" t="str">
        <f>IF(AND($D13="ja",COUNTIF(G$4:G12,$B13)=0,WEEKDAY($B13,2)=7),$B13,"")</f>
        <v/>
      </c>
    </row>
    <row r="14" spans="1:11" ht="23.25" x14ac:dyDescent="0.2">
      <c r="A14" s="30"/>
      <c r="B14" s="9">
        <f>DATE(Jahr,1,1)</f>
        <v>43466</v>
      </c>
      <c r="C14" s="10" t="s">
        <v>5</v>
      </c>
      <c r="D14" s="11" t="s">
        <v>6</v>
      </c>
      <c r="E14" s="12">
        <f>IF(AND(D14="ja",COUNTIF($E$4:E13,B14)=0,WEEKDAY(B14,2)&lt;6),B14,"")</f>
        <v>43466</v>
      </c>
      <c r="F14" s="12">
        <f t="shared" si="2"/>
        <v>43466</v>
      </c>
      <c r="G14" s="12">
        <f>IF(AND(D14="ja",COUNTIF($E$4:E13,B14)=0,WEEKDAY(B14,2)&lt;7),B14,"")</f>
        <v>43466</v>
      </c>
      <c r="H14" s="13"/>
      <c r="I14" s="7">
        <f>IF(AND($D14="ja",COUNTIF(E$4:E13,$B14)=0,WEEKDAY($B14,2)&lt;6),$B14,"")</f>
        <v>43466</v>
      </c>
      <c r="J14" s="7" t="str">
        <f>IF(AND($D14="ja",COUNTIF(F$4:F13,$B14)=0,WEEKDAY($B14,2)=6),$B14,"")</f>
        <v/>
      </c>
      <c r="K14" s="7" t="str">
        <f>IF(AND($D14="ja",COUNTIF(G$4:G13,$B14)=0,WEEKDAY($B14,2)=7),$B14,"")</f>
        <v/>
      </c>
    </row>
    <row r="15" spans="1:11" ht="23.25" x14ac:dyDescent="0.2">
      <c r="A15" s="30"/>
      <c r="B15" s="9">
        <f>DATE(Jahr,1,6)</f>
        <v>43471</v>
      </c>
      <c r="C15" s="10" t="s">
        <v>7</v>
      </c>
      <c r="D15" s="11" t="s">
        <v>8</v>
      </c>
      <c r="E15" s="12" t="str">
        <f>IF(AND(D15="ja",COUNTIF($E$4:E14,B15)=0,WEEKDAY(B15,2)&lt;6),B15,"")</f>
        <v/>
      </c>
      <c r="F15" s="12" t="str">
        <f t="shared" si="2"/>
        <v/>
      </c>
      <c r="G15" s="12" t="str">
        <f>IF(AND(D15="ja",COUNTIF($E$4:E14,B15)=0,WEEKDAY(B15,2)&lt;7),B15,"")</f>
        <v/>
      </c>
      <c r="H15" s="13"/>
      <c r="I15" s="7" t="str">
        <f>IF(AND($D15="ja",COUNTIF(E$4:E14,$B15)=0,WEEKDAY($B15,2)&lt;6),$B15,"")</f>
        <v/>
      </c>
      <c r="J15" s="7" t="str">
        <f>IF(AND($D15="ja",COUNTIF(F$4:F14,$B15)=0,WEEKDAY($B15,2)=6),$B15,"")</f>
        <v/>
      </c>
      <c r="K15" s="7" t="str">
        <f>IF(AND($D15="ja",COUNTIF(G$4:G14,$B15)=0,WEEKDAY($B15,2)=7),$B15,"")</f>
        <v/>
      </c>
    </row>
    <row r="16" spans="1:11" ht="23.25" x14ac:dyDescent="0.2">
      <c r="A16" s="30"/>
      <c r="B16" s="9">
        <f>DATE(Jahr,2,14)</f>
        <v>43510</v>
      </c>
      <c r="C16" s="10" t="s">
        <v>9</v>
      </c>
      <c r="D16" s="11" t="s">
        <v>8</v>
      </c>
      <c r="E16" s="12" t="str">
        <f>IF(AND(D16="ja",COUNTIF($E$4:E15,B16)=0,WEEKDAY(B16,2)&lt;6),B16,"")</f>
        <v/>
      </c>
      <c r="F16" s="12" t="str">
        <f t="shared" si="2"/>
        <v/>
      </c>
      <c r="G16" s="12" t="str">
        <f>IF(AND(D16="ja",COUNTIF($E$4:E15,B16)=0,WEEKDAY(B16,2)&lt;7),B16,"")</f>
        <v/>
      </c>
      <c r="H16" s="13"/>
      <c r="I16" s="7" t="str">
        <f>IF(AND($D16="ja",COUNTIF(E$4:E15,$B16)=0,WEEKDAY($B16,2)&lt;6),$B16,"")</f>
        <v/>
      </c>
      <c r="J16" s="7" t="str">
        <f>IF(AND($D16="ja",COUNTIF(F$4:F15,$B16)=0,WEEKDAY($B16,2)=6),$B16,"")</f>
        <v/>
      </c>
      <c r="K16" s="7" t="str">
        <f>IF(AND($D16="ja",COUNTIF(G$4:G15,$B16)=0,WEEKDAY($B16,2)=7),$B16,"")</f>
        <v/>
      </c>
    </row>
    <row r="17" spans="1:11" ht="23.25" x14ac:dyDescent="0.2">
      <c r="A17" s="30"/>
      <c r="B17" s="9">
        <f>DOLLAR((DAY(MINUTE(Jahr/38)/2+55)&amp;".4."&amp;Jahr)/7,)*7-54</f>
        <v>43528</v>
      </c>
      <c r="C17" s="10" t="s">
        <v>10</v>
      </c>
      <c r="D17" s="11" t="s">
        <v>8</v>
      </c>
      <c r="E17" s="12" t="str">
        <f>IF(AND(D17="ja",COUNTIF($E$4:E16,B17)=0,WEEKDAY(B17,2)&lt;6),B17,"")</f>
        <v/>
      </c>
      <c r="F17" s="12" t="str">
        <f t="shared" si="2"/>
        <v/>
      </c>
      <c r="G17" s="12" t="str">
        <f>IF(AND(D17="ja",COUNTIF($E$4:E16,B17)=0,WEEKDAY(B17,2)&lt;7),B17,"")</f>
        <v/>
      </c>
      <c r="H17" s="13"/>
      <c r="I17" s="7" t="str">
        <f>IF(AND($D17="ja",COUNTIF(E$4:E16,$B17)=0,WEEKDAY($B17,2)&lt;6),$B17,"")</f>
        <v/>
      </c>
      <c r="J17" s="7" t="str">
        <f>IF(AND($D17="ja",COUNTIF(F$4:F16,$B17)=0,WEEKDAY($B17,2)=6),$B17,"")</f>
        <v/>
      </c>
      <c r="K17" s="7" t="str">
        <f>IF(AND($D17="ja",COUNTIF(G$4:G16,$B17)=0,WEEKDAY($B17,2)=7),$B17,"")</f>
        <v/>
      </c>
    </row>
    <row r="18" spans="1:11" ht="23.25" x14ac:dyDescent="0.2">
      <c r="A18" s="30"/>
      <c r="B18" s="9">
        <f>DOLLAR((DAY(MINUTE(Jahr/38)/2+55)&amp;".4."&amp;Jahr)/7,)*7-52</f>
        <v>43530</v>
      </c>
      <c r="C18" s="10" t="s">
        <v>11</v>
      </c>
      <c r="D18" s="11" t="s">
        <v>8</v>
      </c>
      <c r="E18" s="12" t="str">
        <f>IF(AND(D18="ja",COUNTIF($E$4:E17,B18)=0,WEEKDAY(B18,2)&lt;6),B18,"")</f>
        <v/>
      </c>
      <c r="F18" s="12" t="str">
        <f t="shared" si="2"/>
        <v/>
      </c>
      <c r="G18" s="12" t="str">
        <f>IF(AND(D18="ja",COUNTIF($E$4:E17,B18)=0,WEEKDAY(B18,2)&lt;7),B18,"")</f>
        <v/>
      </c>
      <c r="H18" s="13"/>
      <c r="I18" s="7" t="str">
        <f>IF(AND($D18="ja",COUNTIF(E$4:E17,$B18)=0,WEEKDAY($B18,2)&lt;6),$B18,"")</f>
        <v/>
      </c>
      <c r="J18" s="7" t="str">
        <f>IF(AND($D18="ja",COUNTIF(F$4:F17,$B18)=0,WEEKDAY($B18,2)=6),$B18,"")</f>
        <v/>
      </c>
      <c r="K18" s="7" t="str">
        <f>IF(AND($D18="ja",COUNTIF(G$4:G17,$B18)=0,WEEKDAY($B18,2)=7),$B18,"")</f>
        <v/>
      </c>
    </row>
    <row r="19" spans="1:11" ht="23.25" x14ac:dyDescent="0.2">
      <c r="A19" s="30"/>
      <c r="B19" s="9">
        <f>DATE(Jahr,3,31)-(WEEKDAY(DATE(Jahr,3,31))-1)</f>
        <v>43555</v>
      </c>
      <c r="C19" s="10" t="s">
        <v>14</v>
      </c>
      <c r="D19" s="11" t="s">
        <v>8</v>
      </c>
      <c r="E19" s="12" t="str">
        <f>IF(AND(D19="ja",COUNTIF($E$4:E18,B19)=0,WEEKDAY(B19,2)&lt;6),B19,"")</f>
        <v/>
      </c>
      <c r="F19" s="12" t="str">
        <f t="shared" si="2"/>
        <v/>
      </c>
      <c r="G19" s="12" t="str">
        <f>IF(AND(D19="ja",COUNTIF($E$4:E18,B19)=0,WEEKDAY(B19,2)&lt;7),B19,"")</f>
        <v/>
      </c>
      <c r="H19" s="13"/>
      <c r="I19" s="7" t="str">
        <f>IF(AND($D19="ja",COUNTIF(E$4:E18,$B19)=0,WEEKDAY($B19,2)&lt;6),$B19,"")</f>
        <v/>
      </c>
      <c r="J19" s="7" t="str">
        <f>IF(AND($D19="ja",COUNTIF(F$4:F18,$B19)=0,WEEKDAY($B19,2)=6),$B19,"")</f>
        <v/>
      </c>
      <c r="K19" s="7" t="str">
        <f>IF(AND($D19="ja",COUNTIF(G$4:G18,$B19)=0,WEEKDAY($B19,2)=7),$B19,"")</f>
        <v/>
      </c>
    </row>
    <row r="20" spans="1:11" ht="23.25" x14ac:dyDescent="0.2">
      <c r="A20" s="30"/>
      <c r="B20" s="9">
        <f>DOLLAR((DAY(MINUTE(Jahr/38)/2+55)&amp;".4."&amp;Jahr)/7,)*7-9</f>
        <v>43573</v>
      </c>
      <c r="C20" s="10" t="s">
        <v>15</v>
      </c>
      <c r="D20" s="11" t="s">
        <v>8</v>
      </c>
      <c r="E20" s="12" t="str">
        <f>IF(AND(D20="ja",COUNTIF($E$4:E19,B20)=0,WEEKDAY(B20,2)&lt;6),B20,"")</f>
        <v/>
      </c>
      <c r="F20" s="12" t="str">
        <f t="shared" si="2"/>
        <v/>
      </c>
      <c r="G20" s="12" t="str">
        <f>IF(AND(D20="ja",COUNTIF($E$4:E19,B20)=0,WEEKDAY(B20,2)&lt;7),B20,"")</f>
        <v/>
      </c>
      <c r="H20" s="13"/>
      <c r="I20" s="7" t="str">
        <f>IF(AND($D20="ja",COUNTIF(E$4:E19,$B20)=0,WEEKDAY($B20,2)&lt;6),$B20,"")</f>
        <v/>
      </c>
      <c r="J20" s="7" t="str">
        <f>IF(AND($D20="ja",COUNTIF(F$4:F19,$B20)=0,WEEKDAY($B20,2)=6),$B20,"")</f>
        <v/>
      </c>
      <c r="K20" s="7" t="str">
        <f>IF(AND($D20="ja",COUNTIF(G$4:G19,$B20)=0,WEEKDAY($B20,2)=7),$B20,"")</f>
        <v/>
      </c>
    </row>
    <row r="21" spans="1:11" ht="23.25" x14ac:dyDescent="0.2">
      <c r="A21" s="30"/>
      <c r="B21" s="9">
        <f>DOLLAR((DAY(MINUTE(Jahr/38)/2+55)&amp;".4."&amp;Jahr)/7,)*7-8</f>
        <v>43574</v>
      </c>
      <c r="C21" s="10" t="s">
        <v>16</v>
      </c>
      <c r="D21" s="11" t="s">
        <v>6</v>
      </c>
      <c r="E21" s="12">
        <f>IF(AND(D21="ja",COUNTIF($E$4:E20,B21)=0,WEEKDAY(B21,2)&lt;6),B21,"")</f>
        <v>43574</v>
      </c>
      <c r="F21" s="12">
        <f t="shared" si="2"/>
        <v>43574</v>
      </c>
      <c r="G21" s="12">
        <f>IF(AND(D21="ja",COUNTIF($E$4:E20,B21)=0,WEEKDAY(B21,2)&lt;7),B21,"")</f>
        <v>43574</v>
      </c>
      <c r="H21" s="13"/>
      <c r="I21" s="7">
        <f>IF(AND($D21="ja",COUNTIF(E$4:E20,$B21)=0,WEEKDAY($B21,2)&lt;6),$B21,"")</f>
        <v>43574</v>
      </c>
      <c r="J21" s="7" t="str">
        <f>IF(AND($D21="ja",COUNTIF(F$4:F20,$B21)=0,WEEKDAY($B21,2)=6),$B21,"")</f>
        <v/>
      </c>
      <c r="K21" s="7" t="str">
        <f>IF(AND($D21="ja",COUNTIF(G$4:G20,$B21)=0,WEEKDAY($B21,2)=7),$B21,"")</f>
        <v/>
      </c>
    </row>
    <row r="22" spans="1:11" ht="23.25" x14ac:dyDescent="0.2">
      <c r="A22" s="30"/>
      <c r="B22" s="9">
        <f>DOLLAR((DAY(MINUTE(Jahr/38)/2+55)&amp;".4."&amp;Jahr)/7,)*7-7</f>
        <v>43575</v>
      </c>
      <c r="C22" s="10" t="s">
        <v>17</v>
      </c>
      <c r="D22" s="11" t="s">
        <v>8</v>
      </c>
      <c r="E22" s="12" t="str">
        <f>IF(AND(D22="ja",COUNTIF($E$4:E21,B22)=0,WEEKDAY(B22,2)&lt;6),B22,"")</f>
        <v/>
      </c>
      <c r="F22" s="12" t="str">
        <f t="shared" si="2"/>
        <v/>
      </c>
      <c r="G22" s="12" t="str">
        <f>IF(AND(D22="ja",COUNTIF($E$4:E21,B22)=0,WEEKDAY(B22,2)&lt;7),B22,"")</f>
        <v/>
      </c>
      <c r="H22" s="13"/>
      <c r="I22" s="7" t="str">
        <f>IF(AND($D22="ja",COUNTIF(E$4:E21,$B22)=0,WEEKDAY($B22,2)&lt;6),$B22,"")</f>
        <v/>
      </c>
      <c r="J22" s="7" t="str">
        <f>IF(AND($D22="ja",COUNTIF(F$4:F21,$B22)=0,WEEKDAY($B22,2)=6),$B22,"")</f>
        <v/>
      </c>
      <c r="K22" s="7" t="str">
        <f>IF(AND($D22="ja",COUNTIF(G$4:G21,$B22)=0,WEEKDAY($B22,2)=7),$B22,"")</f>
        <v/>
      </c>
    </row>
    <row r="23" spans="1:11" ht="23.25" x14ac:dyDescent="0.2">
      <c r="A23" s="30"/>
      <c r="B23" s="9">
        <f>DOLLAR((DAY(MINUTE(Jahr/38)/2+55)&amp;".4."&amp;Jahr)/7,)*7-6</f>
        <v>43576</v>
      </c>
      <c r="C23" s="10" t="s">
        <v>18</v>
      </c>
      <c r="D23" s="11" t="s">
        <v>6</v>
      </c>
      <c r="E23" s="12" t="str">
        <f>IF(AND(D23="ja",COUNTIF($E$4:E22,B23)=0,WEEKDAY(B23,2)&lt;6),B23,"")</f>
        <v/>
      </c>
      <c r="F23" s="12">
        <f t="shared" si="2"/>
        <v>43576</v>
      </c>
      <c r="G23" s="12" t="str">
        <f>IF(AND(D23="ja",COUNTIF($E$4:E22,B23)=0,WEEKDAY(B23,2)&lt;7),B23,"")</f>
        <v/>
      </c>
      <c r="H23" s="13"/>
      <c r="I23" s="7" t="str">
        <f>IF(AND($D23="ja",COUNTIF(E$4:E22,$B23)=0,WEEKDAY($B23,2)&lt;6),$B23,"")</f>
        <v/>
      </c>
      <c r="J23" s="7" t="str">
        <f>IF(AND($D23="ja",COUNTIF(F$4:F22,$B23)=0,WEEKDAY($B23,2)=6),$B23,"")</f>
        <v/>
      </c>
      <c r="K23" s="7">
        <f>IF(AND($D23="ja",COUNTIF(G$4:G22,$B23)=0,WEEKDAY($B23,2)=7),$B23,"")</f>
        <v>43576</v>
      </c>
    </row>
    <row r="24" spans="1:11" ht="23.25" x14ac:dyDescent="0.2">
      <c r="A24" s="30"/>
      <c r="B24" s="9">
        <f>DOLLAR((DAY(MINUTE(Jahr/38)/2+55)&amp;".4."&amp;Jahr)/7,)*7-5</f>
        <v>43577</v>
      </c>
      <c r="C24" s="10" t="s">
        <v>19</v>
      </c>
      <c r="D24" s="11" t="s">
        <v>6</v>
      </c>
      <c r="E24" s="12">
        <f>IF(AND(D24="ja",COUNTIF($E$4:E23,B24)=0,WEEKDAY(B24,2)&lt;6),B24,"")</f>
        <v>43577</v>
      </c>
      <c r="F24" s="12">
        <f t="shared" si="2"/>
        <v>43577</v>
      </c>
      <c r="G24" s="12">
        <f>IF(AND(D24="ja",COUNTIF($E$4:E23,B24)=0,WEEKDAY(B24,2)&lt;7),B24,"")</f>
        <v>43577</v>
      </c>
      <c r="H24" s="13"/>
      <c r="I24" s="7">
        <f>IF(AND($D24="ja",COUNTIF(E$4:E23,$B24)=0,WEEKDAY($B24,2)&lt;6),$B24,"")</f>
        <v>43577</v>
      </c>
      <c r="J24" s="7" t="str">
        <f>IF(AND($D24="ja",COUNTIF(F$4:F23,$B24)=0,WEEKDAY($B24,2)=6),$B24,"")</f>
        <v/>
      </c>
      <c r="K24" s="7" t="str">
        <f>IF(AND($D24="ja",COUNTIF(G$4:G23,$B24)=0,WEEKDAY($B24,2)=7),$B24,"")</f>
        <v/>
      </c>
    </row>
    <row r="25" spans="1:11" ht="23.25" x14ac:dyDescent="0.2">
      <c r="A25" s="30"/>
      <c r="B25" s="9">
        <f>DATE(Jahr,5,1)</f>
        <v>43586</v>
      </c>
      <c r="C25" s="14" t="s">
        <v>20</v>
      </c>
      <c r="D25" s="11" t="s">
        <v>6</v>
      </c>
      <c r="E25" s="12">
        <f>IF(AND(D25="ja",COUNTIF($E$4:E24,B25)=0,WEEKDAY(B25,2)&lt;6),B25,"")</f>
        <v>43586</v>
      </c>
      <c r="F25" s="12">
        <f t="shared" si="2"/>
        <v>43586</v>
      </c>
      <c r="G25" s="12">
        <f>IF(AND(D25="ja",COUNTIF($E$4:E24,B25)=0,WEEKDAY(B25,2)&lt;7),B25,"")</f>
        <v>43586</v>
      </c>
      <c r="H25" s="13"/>
      <c r="I25" s="7">
        <f>IF(AND($D25="ja",COUNTIF(E$4:E24,$B25)=0,WEEKDAY($B25,2)&lt;6),$B25,"")</f>
        <v>43586</v>
      </c>
      <c r="J25" s="7" t="str">
        <f>IF(AND($D25="ja",COUNTIF(F$4:F24,$B25)=0,WEEKDAY($B25,2)=6),$B25,"")</f>
        <v/>
      </c>
      <c r="K25" s="7" t="str">
        <f>IF(AND($D25="ja",COUNTIF(G$4:G24,$B25)=0,WEEKDAY($B25,2)=7),$B25,"")</f>
        <v/>
      </c>
    </row>
    <row r="26" spans="1:11" ht="23.25" x14ac:dyDescent="0.2">
      <c r="A26" s="30"/>
      <c r="B26" s="9">
        <f>+DATE(Jahr,5,1)+14-WEEKDAY(DATE(Jahr,5,1),2)</f>
        <v>43597</v>
      </c>
      <c r="C26" s="10" t="s">
        <v>21</v>
      </c>
      <c r="D26" s="11" t="s">
        <v>8</v>
      </c>
      <c r="E26" s="12" t="str">
        <f>IF(AND(D26="ja",COUNTIF($E$4:E25,B26)=0,WEEKDAY(B26,2)&lt;6),B26,"")</f>
        <v/>
      </c>
      <c r="F26" s="12" t="str">
        <f t="shared" si="2"/>
        <v/>
      </c>
      <c r="G26" s="12" t="str">
        <f>IF(AND(D26="ja",COUNTIF($E$4:E25,B26)=0,WEEKDAY(B26,2)&lt;7),B26,"")</f>
        <v/>
      </c>
      <c r="H26" s="13"/>
      <c r="I26" s="7" t="str">
        <f>IF(AND($D26="ja",COUNTIF(E$4:E25,$B26)=0,WEEKDAY($B26,2)&lt;6),$B26,"")</f>
        <v/>
      </c>
      <c r="J26" s="7" t="str">
        <f>IF(AND($D26="ja",COUNTIF(F$4:F25,$B26)=0,WEEKDAY($B26,2)=6),$B26,"")</f>
        <v/>
      </c>
      <c r="K26" s="7" t="str">
        <f>IF(AND($D26="ja",COUNTIF(G$4:G25,$B26)=0,WEEKDAY($B26,2)=7),$B26,"")</f>
        <v/>
      </c>
    </row>
    <row r="27" spans="1:11" ht="23.25" x14ac:dyDescent="0.2">
      <c r="A27" s="30"/>
      <c r="B27" s="9">
        <f>DOLLAR((DAY(MINUTE(Jahr/38)/2+55)&amp;".4."&amp;Jahr)/7,)*7+33</f>
        <v>43615</v>
      </c>
      <c r="C27" s="10" t="s">
        <v>22</v>
      </c>
      <c r="D27" s="11" t="s">
        <v>6</v>
      </c>
      <c r="E27" s="12">
        <f>IF(AND(D27="ja",COUNTIF($E$4:E26,B27)=0,WEEKDAY(B27,2)&lt;6),B27,"")</f>
        <v>43615</v>
      </c>
      <c r="F27" s="12">
        <f t="shared" si="2"/>
        <v>43615</v>
      </c>
      <c r="G27" s="12">
        <f>IF(AND(D27="ja",COUNTIF($E$4:E26,B27)=0,WEEKDAY(B27,2)&lt;7),B27,"")</f>
        <v>43615</v>
      </c>
      <c r="H27" s="13"/>
      <c r="I27" s="7">
        <f>IF(AND($D27="ja",COUNTIF(E$4:E26,$B27)=0,WEEKDAY($B27,2)&lt;6),$B27,"")</f>
        <v>43615</v>
      </c>
      <c r="J27" s="7" t="str">
        <f>IF(AND($D27="ja",COUNTIF(F$4:F26,$B27)=0,WEEKDAY($B27,2)=6),$B27,"")</f>
        <v/>
      </c>
      <c r="K27" s="7" t="str">
        <f>IF(AND($D27="ja",COUNTIF(G$4:G26,$B27)=0,WEEKDAY($B27,2)=7),$B27,"")</f>
        <v/>
      </c>
    </row>
    <row r="28" spans="1:11" ht="23.25" x14ac:dyDescent="0.2">
      <c r="A28" s="30"/>
      <c r="B28" s="9">
        <f>DOLLAR((DAY(MINUTE(Jahr/38)/2+55)&amp;".4."&amp;Jahr)/7,)*7+42</f>
        <v>43624</v>
      </c>
      <c r="C28" s="10" t="s">
        <v>23</v>
      </c>
      <c r="D28" s="11" t="s">
        <v>8</v>
      </c>
      <c r="E28" s="12" t="str">
        <f>IF(AND(D28="ja",COUNTIF($E$4:E27,B28)=0,WEEKDAY(B28,2)&lt;6),B28,"")</f>
        <v/>
      </c>
      <c r="F28" s="12" t="str">
        <f t="shared" si="2"/>
        <v/>
      </c>
      <c r="G28" s="12" t="str">
        <f>IF(AND(D28="ja",COUNTIF($E$4:E27,B28)=0,WEEKDAY(B28,2)&lt;7),B28,"")</f>
        <v/>
      </c>
      <c r="H28" s="13"/>
      <c r="I28" s="7" t="str">
        <f>IF(AND($D28="ja",COUNTIF(E$4:E27,$B28)=0,WEEKDAY($B28,2)&lt;6),$B28,"")</f>
        <v/>
      </c>
      <c r="J28" s="7" t="str">
        <f>IF(AND($D28="ja",COUNTIF(F$4:F27,$B28)=0,WEEKDAY($B28,2)=6),$B28,"")</f>
        <v/>
      </c>
      <c r="K28" s="7" t="str">
        <f>IF(AND($D28="ja",COUNTIF(G$4:G27,$B28)=0,WEEKDAY($B28,2)=7),$B28,"")</f>
        <v/>
      </c>
    </row>
    <row r="29" spans="1:11" ht="23.25" x14ac:dyDescent="0.2">
      <c r="A29" s="30"/>
      <c r="B29" s="9">
        <f>DOLLAR((DAY(MINUTE(Jahr/38)/2+55)&amp;".4."&amp;Jahr)/7,)*7+43</f>
        <v>43625</v>
      </c>
      <c r="C29" s="10" t="s">
        <v>24</v>
      </c>
      <c r="D29" s="11" t="s">
        <v>6</v>
      </c>
      <c r="E29" s="12" t="str">
        <f>IF(AND(D29="ja",COUNTIF($E$4:E28,B29)=0,WEEKDAY(B29,2)&lt;6),B29,"")</f>
        <v/>
      </c>
      <c r="F29" s="12">
        <f t="shared" si="2"/>
        <v>43625</v>
      </c>
      <c r="G29" s="12" t="str">
        <f>IF(AND(D29="ja",COUNTIF($E$4:E28,B29)=0,WEEKDAY(B29,2)&lt;7),B29,"")</f>
        <v/>
      </c>
      <c r="H29" s="13"/>
      <c r="I29" s="7" t="str">
        <f>IF(AND($D29="ja",COUNTIF(E$4:E28,$B29)=0,WEEKDAY($B29,2)&lt;6),$B29,"")</f>
        <v/>
      </c>
      <c r="J29" s="7" t="str">
        <f>IF(AND($D29="ja",COUNTIF(F$4:F28,$B29)=0,WEEKDAY($B29,2)=6),$B29,"")</f>
        <v/>
      </c>
      <c r="K29" s="7">
        <f>IF(AND($D29="ja",COUNTIF(G$4:G28,$B29)=0,WEEKDAY($B29,2)=7),$B29,"")</f>
        <v>43625</v>
      </c>
    </row>
    <row r="30" spans="1:11" ht="23.25" x14ac:dyDescent="0.2">
      <c r="A30" s="30"/>
      <c r="B30" s="9">
        <f>DOLLAR((DAY(MINUTE(Jahr/38)/2+55)&amp;".4."&amp;Jahr)/7,)*7+44</f>
        <v>43626</v>
      </c>
      <c r="C30" s="10" t="s">
        <v>25</v>
      </c>
      <c r="D30" s="11" t="s">
        <v>6</v>
      </c>
      <c r="E30" s="12">
        <f>IF(AND(D30="ja",COUNTIF($E$4:E29,B30)=0,WEEKDAY(B30,2)&lt;6),B30,"")</f>
        <v>43626</v>
      </c>
      <c r="F30" s="12">
        <f t="shared" si="2"/>
        <v>43626</v>
      </c>
      <c r="G30" s="12">
        <f>IF(AND(D30="ja",COUNTIF($E$4:E29,B30)=0,WEEKDAY(B30,2)&lt;7),B30,"")</f>
        <v>43626</v>
      </c>
      <c r="H30" s="13"/>
      <c r="I30" s="7">
        <f>IF(AND($D30="ja",COUNTIF(E$4:E29,$B30)=0,WEEKDAY($B30,2)&lt;6),$B30,"")</f>
        <v>43626</v>
      </c>
      <c r="J30" s="7" t="str">
        <f>IF(AND($D30="ja",COUNTIF(F$4:F29,$B30)=0,WEEKDAY($B30,2)=6),$B30,"")</f>
        <v/>
      </c>
      <c r="K30" s="7" t="str">
        <f>IF(AND($D30="ja",COUNTIF(G$4:G29,$B30)=0,WEEKDAY($B30,2)=7),$B30,"")</f>
        <v/>
      </c>
    </row>
    <row r="31" spans="1:11" ht="23.25" x14ac:dyDescent="0.2">
      <c r="A31" s="30"/>
      <c r="B31" s="9">
        <f>DOLLAR((DAY(MINUTE(Jahr/38)/2+55)&amp;".4."&amp;Jahr)/7,)*7+54</f>
        <v>43636</v>
      </c>
      <c r="C31" s="10" t="s">
        <v>26</v>
      </c>
      <c r="D31" s="11" t="s">
        <v>8</v>
      </c>
      <c r="E31" s="12" t="str">
        <f>IF(AND(D31="ja",COUNTIF($E$4:E30,B31)=0,WEEKDAY(B31,2)&lt;6),B31,"")</f>
        <v/>
      </c>
      <c r="F31" s="12" t="str">
        <f t="shared" si="2"/>
        <v/>
      </c>
      <c r="G31" s="12" t="str">
        <f>IF(AND(D31="ja",COUNTIF($E$4:E30,B31)=0,WEEKDAY(B31,2)&lt;7),B31,"")</f>
        <v/>
      </c>
      <c r="H31" s="13"/>
      <c r="I31" s="7" t="str">
        <f>IF(AND($D31="ja",COUNTIF(E$4:E30,$B31)=0,WEEKDAY($B31,2)&lt;6),$B31,"")</f>
        <v/>
      </c>
      <c r="J31" s="7" t="str">
        <f>IF(AND($D31="ja",COUNTIF(F$4:F30,$B31)=0,WEEKDAY($B31,2)=6),$B31,"")</f>
        <v/>
      </c>
      <c r="K31" s="7" t="str">
        <f>IF(AND($D31="ja",COUNTIF(G$4:G30,$B31)=0,WEEKDAY($B31,2)=7),$B31,"")</f>
        <v/>
      </c>
    </row>
    <row r="32" spans="1:11" ht="23.25" x14ac:dyDescent="0.2">
      <c r="A32" s="30"/>
      <c r="B32" s="9">
        <f>DATE(Jahr,8,15)</f>
        <v>43692</v>
      </c>
      <c r="C32" s="10" t="s">
        <v>27</v>
      </c>
      <c r="D32" s="11" t="s">
        <v>8</v>
      </c>
      <c r="E32" s="12" t="str">
        <f>IF(AND(D32="ja",COUNTIF($E$4:E31,B32)=0,WEEKDAY(B32,2)&lt;6),B32,"")</f>
        <v/>
      </c>
      <c r="F32" s="12" t="str">
        <f t="shared" si="2"/>
        <v/>
      </c>
      <c r="G32" s="12" t="str">
        <f>IF(AND(D32="ja",COUNTIF($E$4:E31,B32)=0,WEEKDAY(B32,2)&lt;7),B32,"")</f>
        <v/>
      </c>
      <c r="H32" s="13"/>
      <c r="I32" s="7" t="str">
        <f>IF(AND($D32="ja",COUNTIF(E$4:E31,$B32)=0,WEEKDAY($B32,2)&lt;6),$B32,"")</f>
        <v/>
      </c>
      <c r="J32" s="7" t="str">
        <f>IF(AND($D32="ja",COUNTIF(F$4:F31,$B32)=0,WEEKDAY($B32,2)=6),$B32,"")</f>
        <v/>
      </c>
      <c r="K32" s="7" t="str">
        <f>IF(AND($D32="ja",COUNTIF(G$4:G31,$B32)=0,WEEKDAY($B32,2)=7),$B32,"")</f>
        <v/>
      </c>
    </row>
    <row r="33" spans="1:11" ht="23.25" x14ac:dyDescent="0.2">
      <c r="A33" s="30"/>
      <c r="B33" s="9">
        <f>DATE(Jahr,10,3)</f>
        <v>43741</v>
      </c>
      <c r="C33" s="10" t="s">
        <v>29</v>
      </c>
      <c r="D33" s="11" t="s">
        <v>6</v>
      </c>
      <c r="E33" s="12">
        <f>IF(AND(D33="ja",COUNTIF($E$4:E32,B33)=0,WEEKDAY(B33,2)&lt;6),B33,"")</f>
        <v>43741</v>
      </c>
      <c r="F33" s="12">
        <f t="shared" si="2"/>
        <v>43741</v>
      </c>
      <c r="G33" s="12">
        <f>IF(AND(D33="ja",COUNTIF($E$4:E32,B33)=0,WEEKDAY(B33,2)&lt;7),B33,"")</f>
        <v>43741</v>
      </c>
      <c r="H33" s="13"/>
      <c r="I33" s="7">
        <f>IF(AND($D33="ja",COUNTIF(E$4:E32,$B33)=0,WEEKDAY($B33,2)&lt;6),$B33,"")</f>
        <v>43741</v>
      </c>
      <c r="J33" s="7" t="str">
        <f>IF(AND($D33="ja",COUNTIF(F$4:F32,$B33)=0,WEEKDAY($B33,2)=6),$B33,"")</f>
        <v/>
      </c>
      <c r="K33" s="7" t="str">
        <f>IF(AND($D33="ja",COUNTIF(G$4:G32,$B33)=0,WEEKDAY($B33,2)=7),$B33,"")</f>
        <v/>
      </c>
    </row>
    <row r="34" spans="1:11" ht="46.5" x14ac:dyDescent="0.2">
      <c r="A34" s="30"/>
      <c r="B34" s="9">
        <f>DATE(Jahr,10,1)+7-WEEKDAY(DATE(Jahr,10,1),2)</f>
        <v>43744</v>
      </c>
      <c r="C34" s="15" t="s">
        <v>28</v>
      </c>
      <c r="D34" s="11" t="s">
        <v>8</v>
      </c>
      <c r="E34" s="12" t="str">
        <f>IF(AND(D34="ja",COUNTIF($E$4:E33,B34)=0,WEEKDAY(B34,2)&lt;6),B34,"")</f>
        <v/>
      </c>
      <c r="F34" s="12" t="str">
        <f t="shared" si="2"/>
        <v/>
      </c>
      <c r="G34" s="12" t="str">
        <f>IF(AND(D34="ja",COUNTIF($E$4:E33,B34)=0,WEEKDAY(B34,2)&lt;7),B34,"")</f>
        <v/>
      </c>
      <c r="H34" s="13"/>
      <c r="I34" s="7" t="str">
        <f>IF(AND($D34="ja",COUNTIF(E$4:E33,$B34)=0,WEEKDAY($B34,2)&lt;6),$B34,"")</f>
        <v/>
      </c>
      <c r="J34" s="7" t="str">
        <f>IF(AND($D34="ja",COUNTIF(F$4:F33,$B34)=0,WEEKDAY($B34,2)=6),$B34,"")</f>
        <v/>
      </c>
      <c r="K34" s="7" t="str">
        <f>IF(AND($D34="ja",COUNTIF(G$4:G33,$B34)=0,WEEKDAY($B34,2)=7),$B34,"")</f>
        <v/>
      </c>
    </row>
    <row r="35" spans="1:11" ht="23.25" x14ac:dyDescent="0.2">
      <c r="A35" s="30"/>
      <c r="B35" s="9">
        <f>DATE(Jahr,10,31)-(WEEKDAY(DATE(Jahr,10,31))-1)</f>
        <v>43765</v>
      </c>
      <c r="C35" s="10" t="s">
        <v>30</v>
      </c>
      <c r="D35" s="11" t="s">
        <v>8</v>
      </c>
      <c r="E35" s="12" t="str">
        <f>IF(AND(D35="ja",COUNTIF($E$4:E34,B35)=0,WEEKDAY(B35,2)&lt;6),B35,"")</f>
        <v/>
      </c>
      <c r="F35" s="12" t="str">
        <f t="shared" si="2"/>
        <v/>
      </c>
      <c r="G35" s="12" t="str">
        <f>IF(AND(D35="ja",COUNTIF($E$4:E34,B35)=0,WEEKDAY(B35,2)&lt;7),B35,"")</f>
        <v/>
      </c>
      <c r="H35" s="13"/>
      <c r="I35" s="7" t="str">
        <f>IF(AND($D35="ja",COUNTIF(E$4:E34,$B35)=0,WEEKDAY($B35,2)&lt;6),$B35,"")</f>
        <v/>
      </c>
      <c r="J35" s="7" t="str">
        <f>IF(AND($D35="ja",COUNTIF(F$4:F34,$B35)=0,WEEKDAY($B35,2)=6),$B35,"")</f>
        <v/>
      </c>
      <c r="K35" s="7" t="str">
        <f>IF(AND($D35="ja",COUNTIF(G$4:G34,$B35)=0,WEEKDAY($B35,2)=7),$B35,"")</f>
        <v/>
      </c>
    </row>
    <row r="36" spans="1:11" ht="23.25" x14ac:dyDescent="0.2">
      <c r="A36" s="30"/>
      <c r="B36" s="9">
        <f>DATE(Jahr,10,31)</f>
        <v>43769</v>
      </c>
      <c r="C36" s="10" t="s">
        <v>31</v>
      </c>
      <c r="D36" s="11" t="s">
        <v>6</v>
      </c>
      <c r="E36" s="12">
        <f>IF(AND(D36="ja",COUNTIF($E$4:E35,B36)=0,WEEKDAY(B36,2)&lt;6),B36,"")</f>
        <v>43769</v>
      </c>
      <c r="F36" s="12">
        <f t="shared" ref="F36:F66" si="3">IF(D36="ja",B36,"")</f>
        <v>43769</v>
      </c>
      <c r="G36" s="12">
        <f>IF(AND(D36="ja",COUNTIF($E$4:E35,B36)=0,WEEKDAY(B36,2)&lt;7),B36,"")</f>
        <v>43769</v>
      </c>
      <c r="H36" s="13"/>
      <c r="I36" s="7">
        <f>IF(AND($D36="ja",COUNTIF(E$4:E35,$B36)=0,WEEKDAY($B36,2)&lt;6),$B36,"")</f>
        <v>43769</v>
      </c>
      <c r="J36" s="7" t="str">
        <f>IF(AND($D36="ja",COUNTIF(F$4:F35,$B36)=0,WEEKDAY($B36,2)=6),$B36,"")</f>
        <v/>
      </c>
      <c r="K36" s="7" t="str">
        <f>IF(AND($D36="ja",COUNTIF(G$4:G35,$B36)=0,WEEKDAY($B36,2)=7),$B36,"")</f>
        <v/>
      </c>
    </row>
    <row r="37" spans="1:11" ht="23.25" x14ac:dyDescent="0.2">
      <c r="A37" s="30"/>
      <c r="B37" s="9">
        <f>DATE(Jahr,11,1)</f>
        <v>43770</v>
      </c>
      <c r="C37" s="10" t="s">
        <v>32</v>
      </c>
      <c r="D37" s="11" t="s">
        <v>8</v>
      </c>
      <c r="E37" s="12" t="str">
        <f>IF(AND(D37="ja",COUNTIF($E$4:E36,B37)=0,WEEKDAY(B37,2)&lt;6),B37,"")</f>
        <v/>
      </c>
      <c r="F37" s="12" t="str">
        <f t="shared" si="3"/>
        <v/>
      </c>
      <c r="G37" s="12" t="str">
        <f>IF(AND(D37="ja",COUNTIF($E$4:E36,B37)=0,WEEKDAY(B37,2)&lt;7),B37,"")</f>
        <v/>
      </c>
      <c r="H37" s="13"/>
      <c r="I37" s="7" t="str">
        <f>IF(AND($D37="ja",COUNTIF(E$4:E36,$B37)=0,WEEKDAY($B37,2)&lt;6),$B37,"")</f>
        <v/>
      </c>
      <c r="J37" s="7" t="str">
        <f>IF(AND($D37="ja",COUNTIF(F$4:F36,$B37)=0,WEEKDAY($B37,2)=6),$B37,"")</f>
        <v/>
      </c>
      <c r="K37" s="7" t="str">
        <f>IF(AND($D37="ja",COUNTIF(G$4:G36,$B37)=0,WEEKDAY($B37,2)=7),$B37,"")</f>
        <v/>
      </c>
    </row>
    <row r="38" spans="1:11" ht="23.25" x14ac:dyDescent="0.2">
      <c r="A38" s="30"/>
      <c r="B38" s="9">
        <f>DATE(Jahr,12,25)-WEEKDAY(DATE(Jahr,12,25),2)-35</f>
        <v>43786</v>
      </c>
      <c r="C38" s="10" t="s">
        <v>12</v>
      </c>
      <c r="D38" s="11" t="s">
        <v>8</v>
      </c>
      <c r="E38" s="12" t="str">
        <f>IF(AND(D38="ja",COUNTIF($E$4:E37,B38)=0,WEEKDAY(B38,2)&lt;6),B38,"")</f>
        <v/>
      </c>
      <c r="F38" s="12" t="str">
        <f t="shared" si="3"/>
        <v/>
      </c>
      <c r="G38" s="12" t="str">
        <f>IF(AND(D38="ja",COUNTIF($E$4:E37,B38)=0,WEEKDAY(B38,2)&lt;7),B38,"")</f>
        <v/>
      </c>
      <c r="H38" s="13"/>
      <c r="I38" s="7" t="str">
        <f>IF(AND($D38="ja",COUNTIF(E$4:E37,$B38)=0,WEEKDAY($B38,2)&lt;6),$B38,"")</f>
        <v/>
      </c>
      <c r="J38" s="7" t="str">
        <f>IF(AND($D38="ja",COUNTIF(F$4:F37,$B38)=0,WEEKDAY($B38,2)=6),$B38,"")</f>
        <v/>
      </c>
      <c r="K38" s="7" t="str">
        <f>IF(AND($D38="ja",COUNTIF(G$4:G37,$B38)=0,WEEKDAY($B38,2)=7),$B38,"")</f>
        <v/>
      </c>
    </row>
    <row r="39" spans="1:11" ht="23.25" x14ac:dyDescent="0.2">
      <c r="A39" s="30"/>
      <c r="B39" s="9">
        <f>DATE(Jahr,12,25)-WEEKDAY(DATE(Jahr,12,25),2)-4*7-4</f>
        <v>43789</v>
      </c>
      <c r="C39" s="10" t="s">
        <v>33</v>
      </c>
      <c r="D39" s="11" t="s">
        <v>8</v>
      </c>
      <c r="E39" s="12" t="str">
        <f>IF(AND(D39="ja",COUNTIF($E$4:E38,B39)=0,WEEKDAY(B39,2)&lt;6),B39,"")</f>
        <v/>
      </c>
      <c r="F39" s="12" t="str">
        <f t="shared" si="3"/>
        <v/>
      </c>
      <c r="G39" s="12" t="str">
        <f>IF(AND(D39="ja",COUNTIF($E$4:E38,B39)=0,WEEKDAY(B39,2)&lt;7),B39,"")</f>
        <v/>
      </c>
      <c r="H39" s="13"/>
      <c r="I39" s="7" t="str">
        <f>IF(AND($D39="ja",COUNTIF(E$4:E38,$B39)=0,WEEKDAY($B39,2)&lt;6),$B39,"")</f>
        <v/>
      </c>
      <c r="J39" s="7" t="str">
        <f>IF(AND($D39="ja",COUNTIF(F$4:F38,$B39)=0,WEEKDAY($B39,2)=6),$B39,"")</f>
        <v/>
      </c>
      <c r="K39" s="7" t="str">
        <f>IF(AND($D39="ja",COUNTIF(G$4:G38,$B39)=0,WEEKDAY($B39,2)=7),$B39,"")</f>
        <v/>
      </c>
    </row>
    <row r="40" spans="1:11" ht="23.25" x14ac:dyDescent="0.2">
      <c r="A40" s="30"/>
      <c r="B40" s="9">
        <f>DATE(A21,12,25)-WEEKDAY(DATE(A21,12,25),2)-28</f>
        <v>330</v>
      </c>
      <c r="C40" s="10" t="s">
        <v>13</v>
      </c>
      <c r="D40" s="11" t="s">
        <v>8</v>
      </c>
      <c r="E40" s="12" t="str">
        <f>IF(AND(D40="ja",COUNTIF($E$4:E39,B40)=0,WEEKDAY(B40,2)&lt;6),B40,"")</f>
        <v/>
      </c>
      <c r="F40" s="12" t="str">
        <f t="shared" si="3"/>
        <v/>
      </c>
      <c r="G40" s="12" t="str">
        <f>IF(AND(D40="ja",COUNTIF($E$4:E39,B40)=0,WEEKDAY(B40,2)&lt;7),B40,"")</f>
        <v/>
      </c>
      <c r="H40" s="13"/>
      <c r="I40" s="7" t="str">
        <f>IF(AND($D40="ja",COUNTIF(E$4:E39,$B40)=0,WEEKDAY($B40,2)&lt;6),$B40,"")</f>
        <v/>
      </c>
      <c r="J40" s="7" t="str">
        <f>IF(AND($D40="ja",COUNTIF(F$4:F39,$B40)=0,WEEKDAY($B40,2)=6),$B40,"")</f>
        <v/>
      </c>
      <c r="K40" s="7" t="str">
        <f>IF(AND($D40="ja",COUNTIF(G$4:G39,$B40)=0,WEEKDAY($B40,2)=7),$B40,"")</f>
        <v/>
      </c>
    </row>
    <row r="41" spans="1:11" ht="23.25" x14ac:dyDescent="0.2">
      <c r="A41" s="30"/>
      <c r="B41" s="9">
        <f>DATE(Jahr,12,25)-WEEKDAY(DATE(Jahr,12,25),2)-28</f>
        <v>43793</v>
      </c>
      <c r="C41" s="10" t="s">
        <v>34</v>
      </c>
      <c r="D41" s="11" t="s">
        <v>8</v>
      </c>
      <c r="E41" s="12" t="str">
        <f>IF(AND(D41="ja",COUNTIF($E$4:E40,B41)=0,WEEKDAY(B41,2)&lt;6),B41,"")</f>
        <v/>
      </c>
      <c r="F41" s="12" t="str">
        <f t="shared" si="3"/>
        <v/>
      </c>
      <c r="G41" s="12" t="str">
        <f>IF(AND(D41="ja",COUNTIF($E$4:E40,B41)=0,WEEKDAY(B41,2)&lt;7),B41,"")</f>
        <v/>
      </c>
      <c r="H41" s="13"/>
      <c r="I41" s="7" t="str">
        <f>IF(AND($D41="ja",COUNTIF(E$4:E40,$B41)=0,WEEKDAY($B41,2)&lt;6),$B41,"")</f>
        <v/>
      </c>
      <c r="J41" s="7" t="str">
        <f>IF(AND($D41="ja",COUNTIF(F$4:F40,$B41)=0,WEEKDAY($B41,2)=6),$B41,"")</f>
        <v/>
      </c>
      <c r="K41" s="7" t="str">
        <f>IF(AND($D41="ja",COUNTIF(G$4:G40,$B41)=0,WEEKDAY($B41,2)=7),$B41,"")</f>
        <v/>
      </c>
    </row>
    <row r="42" spans="1:11" ht="23.25" x14ac:dyDescent="0.2">
      <c r="A42" s="30"/>
      <c r="B42" s="9">
        <f>DATE(Jahr,12,25)-WEEKDAY(DATE(Jahr,12,25),2)-21</f>
        <v>43800</v>
      </c>
      <c r="C42" s="10" t="s">
        <v>35</v>
      </c>
      <c r="D42" s="11" t="s">
        <v>8</v>
      </c>
      <c r="E42" s="12" t="str">
        <f>IF(AND(D42="ja",COUNTIF($E$4:E41,B42)=0,WEEKDAY(B42,2)&lt;6),B42,"")</f>
        <v/>
      </c>
      <c r="F42" s="12" t="str">
        <f t="shared" si="3"/>
        <v/>
      </c>
      <c r="G42" s="12" t="str">
        <f>IF(AND(D42="ja",COUNTIF($E$4:E41,B42)=0,WEEKDAY(B42,2)&lt;7),B42,"")</f>
        <v/>
      </c>
      <c r="H42" s="13"/>
      <c r="I42" s="7" t="str">
        <f>IF(AND($D42="ja",COUNTIF(E$4:E41,$B42)=0,WEEKDAY($B42,2)&lt;6),$B42,"")</f>
        <v/>
      </c>
      <c r="J42" s="7" t="str">
        <f>IF(AND($D42="ja",COUNTIF(F$4:F41,$B42)=0,WEEKDAY($B42,2)=6),$B42,"")</f>
        <v/>
      </c>
      <c r="K42" s="7" t="str">
        <f>IF(AND($D42="ja",COUNTIF(G$4:G41,$B42)=0,WEEKDAY($B42,2)=7),$B42,"")</f>
        <v/>
      </c>
    </row>
    <row r="43" spans="1:11" ht="23.25" x14ac:dyDescent="0.2">
      <c r="A43" s="30"/>
      <c r="B43" s="9">
        <f>DATE(Jahr,12,6)</f>
        <v>43805</v>
      </c>
      <c r="C43" s="10" t="s">
        <v>36</v>
      </c>
      <c r="D43" s="11" t="s">
        <v>8</v>
      </c>
      <c r="E43" s="12" t="str">
        <f>IF(AND(D43="ja",COUNTIF($E$4:E42,B43)=0,WEEKDAY(B43,2)&lt;6),B43,"")</f>
        <v/>
      </c>
      <c r="F43" s="12" t="str">
        <f t="shared" si="3"/>
        <v/>
      </c>
      <c r="G43" s="12" t="str">
        <f>IF(AND(D43="ja",COUNTIF($E$4:E42,B43)=0,WEEKDAY(B43,2)&lt;7),B43,"")</f>
        <v/>
      </c>
      <c r="H43" s="13"/>
      <c r="I43" s="7" t="str">
        <f>IF(AND($D43="ja",COUNTIF(E$4:E42,$B43)=0,WEEKDAY($B43,2)&lt;6),$B43,"")</f>
        <v/>
      </c>
      <c r="J43" s="7" t="str">
        <f>IF(AND($D43="ja",COUNTIF(F$4:F42,$B43)=0,WEEKDAY($B43,2)=6),$B43,"")</f>
        <v/>
      </c>
      <c r="K43" s="7" t="str">
        <f>IF(AND($D43="ja",COUNTIF(G$4:G42,$B43)=0,WEEKDAY($B43,2)=7),$B43,"")</f>
        <v/>
      </c>
    </row>
    <row r="44" spans="1:11" ht="23.25" x14ac:dyDescent="0.2">
      <c r="A44" s="30"/>
      <c r="B44" s="9">
        <f>DATE(Jahr,12,25)-WEEKDAY(DATE(Jahr,12,25),2)-14</f>
        <v>43807</v>
      </c>
      <c r="C44" s="10" t="s">
        <v>37</v>
      </c>
      <c r="D44" s="11" t="s">
        <v>8</v>
      </c>
      <c r="E44" s="12" t="str">
        <f>IF(AND(D44="ja",COUNTIF($E$4:E43,B44)=0,WEEKDAY(B44,2)&lt;6),B44,"")</f>
        <v/>
      </c>
      <c r="F44" s="12" t="str">
        <f t="shared" si="3"/>
        <v/>
      </c>
      <c r="G44" s="12" t="str">
        <f>IF(AND(D44="ja",COUNTIF($E$4:E43,B44)=0,WEEKDAY(B44,2)&lt;7),B44,"")</f>
        <v/>
      </c>
      <c r="H44" s="13"/>
      <c r="I44" s="7" t="str">
        <f>IF(AND($D44="ja",COUNTIF(E$4:E43,$B44)=0,WEEKDAY($B44,2)&lt;6),$B44,"")</f>
        <v/>
      </c>
      <c r="J44" s="7" t="str">
        <f>IF(AND($D44="ja",COUNTIF(F$4:F43,$B44)=0,WEEKDAY($B44,2)=6),$B44,"")</f>
        <v/>
      </c>
      <c r="K44" s="7" t="str">
        <f>IF(AND($D44="ja",COUNTIF(G$4:G43,$B44)=0,WEEKDAY($B44,2)=7),$B44,"")</f>
        <v/>
      </c>
    </row>
    <row r="45" spans="1:11" ht="23.25" x14ac:dyDescent="0.2">
      <c r="A45" s="30"/>
      <c r="B45" s="9">
        <f>DATE(Jahr,12,25)-WEEKDAY(DATE(Jahr,12,25),2)-7</f>
        <v>43814</v>
      </c>
      <c r="C45" s="10" t="s">
        <v>38</v>
      </c>
      <c r="D45" s="11" t="s">
        <v>8</v>
      </c>
      <c r="E45" s="12" t="str">
        <f>IF(AND(D45="ja",COUNTIF($E$4:E44,B45)=0,WEEKDAY(B45,2)&lt;6),B45,"")</f>
        <v/>
      </c>
      <c r="F45" s="12" t="str">
        <f t="shared" si="3"/>
        <v/>
      </c>
      <c r="G45" s="12" t="str">
        <f>IF(AND(D45="ja",COUNTIF($E$4:E44,B45)=0,WEEKDAY(B45,2)&lt;7),B45,"")</f>
        <v/>
      </c>
      <c r="H45" s="13"/>
      <c r="I45" s="7" t="str">
        <f>IF(AND($D45="ja",COUNTIF(E$4:E44,$B45)=0,WEEKDAY($B45,2)&lt;6),$B45,"")</f>
        <v/>
      </c>
      <c r="J45" s="7" t="str">
        <f>IF(AND($D45="ja",COUNTIF(F$4:F44,$B45)=0,WEEKDAY($B45,2)=6),$B45,"")</f>
        <v/>
      </c>
      <c r="K45" s="7" t="str">
        <f>IF(AND($D45="ja",COUNTIF(G$4:G44,$B45)=0,WEEKDAY($B45,2)=7),$B45,"")</f>
        <v/>
      </c>
    </row>
    <row r="46" spans="1:11" ht="23.25" x14ac:dyDescent="0.2">
      <c r="A46" s="30"/>
      <c r="B46" s="9">
        <f>DATE(Jahr,12,25)-WEEKDAY(DATE(Jahr,12,25),2)</f>
        <v>43821</v>
      </c>
      <c r="C46" s="10" t="s">
        <v>40</v>
      </c>
      <c r="D46" s="11" t="s">
        <v>8</v>
      </c>
      <c r="E46" s="12" t="str">
        <f>IF(AND(D46="ja",COUNTIF($E$4:E45,B46)=0,WEEKDAY(B46,2)&lt;6),B46,"")</f>
        <v/>
      </c>
      <c r="F46" s="12" t="str">
        <f t="shared" si="3"/>
        <v/>
      </c>
      <c r="G46" s="12" t="str">
        <f>IF(AND(D46="ja",COUNTIF($E$4:E45,B46)=0,WEEKDAY(B46,2)&lt;7),B46,"")</f>
        <v/>
      </c>
      <c r="H46" s="13"/>
      <c r="I46" s="7" t="str">
        <f>IF(AND($D46="ja",COUNTIF(E$4:E45,$B46)=0,WEEKDAY($B46,2)&lt;6),$B46,"")</f>
        <v/>
      </c>
      <c r="J46" s="7" t="str">
        <f>IF(AND($D46="ja",COUNTIF(F$4:F45,$B46)=0,WEEKDAY($B46,2)=6),$B46,"")</f>
        <v/>
      </c>
      <c r="K46" s="7" t="str">
        <f>IF(AND($D46="ja",COUNTIF(G$4:G45,$B46)=0,WEEKDAY($B46,2)=7),$B46,"")</f>
        <v/>
      </c>
    </row>
    <row r="47" spans="1:11" ht="23.25" x14ac:dyDescent="0.2">
      <c r="A47" s="30"/>
      <c r="B47" s="9">
        <f>DATE(Jahr,12,24)</f>
        <v>43823</v>
      </c>
      <c r="C47" s="10" t="s">
        <v>39</v>
      </c>
      <c r="D47" s="11" t="s">
        <v>6</v>
      </c>
      <c r="E47" s="12">
        <f>IF(AND(D47="ja",COUNTIF($E$4:E46,B47)=0,WEEKDAY(B47,2)&lt;6),B47,"")</f>
        <v>43823</v>
      </c>
      <c r="F47" s="12">
        <f t="shared" si="3"/>
        <v>43823</v>
      </c>
      <c r="G47" s="12">
        <f>IF(AND(D47="ja",COUNTIF($E$4:E46,B47)=0,WEEKDAY(B47,2)&lt;7),B47,"")</f>
        <v>43823</v>
      </c>
      <c r="H47" s="13"/>
      <c r="I47" s="7">
        <f>IF(AND($D47="ja",COUNTIF(E$4:E46,$B47)=0,WEEKDAY($B47,2)&lt;6),$B47,"")</f>
        <v>43823</v>
      </c>
      <c r="J47" s="7" t="str">
        <f>IF(AND($D47="ja",COUNTIF(F$4:F46,$B47)=0,WEEKDAY($B47,2)=6),$B47,"")</f>
        <v/>
      </c>
      <c r="K47" s="7" t="str">
        <f>IF(AND($D47="ja",COUNTIF(G$4:G46,$B47)=0,WEEKDAY($B47,2)=7),$B47,"")</f>
        <v/>
      </c>
    </row>
    <row r="48" spans="1:11" ht="23.25" x14ac:dyDescent="0.2">
      <c r="A48" s="30"/>
      <c r="B48" s="9">
        <f>DATE(Jahr,12,25)</f>
        <v>43824</v>
      </c>
      <c r="C48" s="10" t="s">
        <v>41</v>
      </c>
      <c r="D48" s="11" t="s">
        <v>6</v>
      </c>
      <c r="E48" s="12">
        <f>IF(AND(D48="ja",COUNTIF($E$4:E47,B48)=0,WEEKDAY(B48,2)&lt;6),B48,"")</f>
        <v>43824</v>
      </c>
      <c r="F48" s="12">
        <f t="shared" si="3"/>
        <v>43824</v>
      </c>
      <c r="G48" s="12">
        <f>IF(AND(D48="ja",COUNTIF($E$4:E47,B48)=0,WEEKDAY(B48,2)&lt;7),B48,"")</f>
        <v>43824</v>
      </c>
      <c r="H48" s="13"/>
      <c r="I48" s="7">
        <f>IF(AND($D48="ja",COUNTIF(E$4:E47,$B48)=0,WEEKDAY($B48,2)&lt;6),$B48,"")</f>
        <v>43824</v>
      </c>
      <c r="J48" s="7" t="str">
        <f>IF(AND($D48="ja",COUNTIF(F$4:F47,$B48)=0,WEEKDAY($B48,2)=6),$B48,"")</f>
        <v/>
      </c>
      <c r="K48" s="7" t="str">
        <f>IF(AND($D48="ja",COUNTIF(G$4:G47,$B48)=0,WEEKDAY($B48,2)=7),$B48,"")</f>
        <v/>
      </c>
    </row>
    <row r="49" spans="1:11" ht="23.25" x14ac:dyDescent="0.2">
      <c r="A49" s="30"/>
      <c r="B49" s="9">
        <f>DATE(Jahr,12,26)</f>
        <v>43825</v>
      </c>
      <c r="C49" s="10" t="s">
        <v>42</v>
      </c>
      <c r="D49" s="11" t="s">
        <v>6</v>
      </c>
      <c r="E49" s="12">
        <f>IF(AND(D49="ja",COUNTIF($E$4:E48,B49)=0,WEEKDAY(B49,2)&lt;6),B49,"")</f>
        <v>43825</v>
      </c>
      <c r="F49" s="12">
        <f t="shared" si="3"/>
        <v>43825</v>
      </c>
      <c r="G49" s="12">
        <f>IF(AND(D49="ja",COUNTIF($E$4:E48,B49)=0,WEEKDAY(B49,2)&lt;7),B49,"")</f>
        <v>43825</v>
      </c>
      <c r="H49" s="13"/>
      <c r="I49" s="7">
        <f>IF(AND($D49="ja",COUNTIF(E$4:E48,$B49)=0,WEEKDAY($B49,2)&lt;6),$B49,"")</f>
        <v>43825</v>
      </c>
      <c r="J49" s="7" t="str">
        <f>IF(AND($D49="ja",COUNTIF(F$4:F48,$B49)=0,WEEKDAY($B49,2)=6),$B49,"")</f>
        <v/>
      </c>
      <c r="K49" s="7" t="str">
        <f>IF(AND($D49="ja",COUNTIF(G$4:G48,$B49)=0,WEEKDAY($B49,2)=7),$B49,"")</f>
        <v/>
      </c>
    </row>
    <row r="50" spans="1:11" ht="23.25" x14ac:dyDescent="0.2">
      <c r="A50" s="30"/>
      <c r="B50" s="9">
        <f>DATE(Jahr,12,31)</f>
        <v>43830</v>
      </c>
      <c r="C50" s="10" t="s">
        <v>43</v>
      </c>
      <c r="D50" s="16" t="s">
        <v>6</v>
      </c>
      <c r="E50" s="12">
        <f>IF(AND(D50="ja",COUNTIF($E$4:E49,B50)=0,WEEKDAY(B50,2)&lt;6),B50,"")</f>
        <v>43830</v>
      </c>
      <c r="F50" s="12">
        <f t="shared" si="3"/>
        <v>43830</v>
      </c>
      <c r="G50" s="12">
        <f>IF(AND(D50="ja",COUNTIF($E$4:E49,B50)=0,WEEKDAY(B50,2)&lt;7),B50,"")</f>
        <v>43830</v>
      </c>
      <c r="H50" s="13"/>
      <c r="I50" s="7">
        <f>IF(AND($D50="ja",COUNTIF(E$4:E49,$B50)=0,WEEKDAY($B50,2)&lt;6),$B50,"")</f>
        <v>43830</v>
      </c>
      <c r="J50" s="7" t="str">
        <f>IF(AND($D50="ja",COUNTIF(F$4:F49,$B50)=0,WEEKDAY($B50,2)=6),$B50,"")</f>
        <v/>
      </c>
      <c r="K50" s="7" t="str">
        <f>IF(AND($D50="ja",COUNTIF(G$4:G49,$B50)=0,WEEKDAY($B50,2)=7),$B50,"")</f>
        <v/>
      </c>
    </row>
    <row r="51" spans="1:11" ht="22.9" customHeight="1" x14ac:dyDescent="0.2">
      <c r="B51" s="4">
        <f>DATE(Jahr+1,1,1)</f>
        <v>43831</v>
      </c>
      <c r="C51" s="5" t="str">
        <f>C14&amp;" +1"</f>
        <v>Neujahr +1</v>
      </c>
      <c r="D51" s="17" t="str">
        <f>+D14</f>
        <v>JA</v>
      </c>
      <c r="E51" s="18">
        <f>IF(AND(D51="ja",COUNTIF($E$4:E50,B51)=0,WEEKDAY(B51,2)&lt;6),B51,"")</f>
        <v>43831</v>
      </c>
      <c r="F51" s="4">
        <f t="shared" si="3"/>
        <v>43831</v>
      </c>
      <c r="G51" s="4">
        <f>IF(AND(D51="ja",COUNTIF($E$4:E50,B51)=0,WEEKDAY(B51,2)&lt;7),B51,"")</f>
        <v>43831</v>
      </c>
      <c r="H51" s="8"/>
      <c r="I51" s="7">
        <f>IF(AND($D51="ja",COUNTIF(E$4:E50,$B51)=0,WEEKDAY($B51,2)&lt;6),$B51,"")</f>
        <v>43831</v>
      </c>
      <c r="J51" s="7" t="str">
        <f>IF(AND($D51="ja",COUNTIF(F$4:F50,$B51)=0,WEEKDAY($B51,2)=6),$B51,"")</f>
        <v/>
      </c>
      <c r="K51" s="7" t="str">
        <f>IF(AND($D51="ja",COUNTIF(G$4:G50,$B51)=0,WEEKDAY($B51,2)=7),$B51,"")</f>
        <v/>
      </c>
    </row>
    <row r="52" spans="1:11" ht="22.9" customHeight="1" x14ac:dyDescent="0.2">
      <c r="B52" s="4">
        <f>DATE(Jahr+1,1,6)</f>
        <v>43836</v>
      </c>
      <c r="C52" s="5" t="str">
        <f>C15&amp;" +1"</f>
        <v>Hl. 3 Könige +1</v>
      </c>
      <c r="D52" s="17" t="str">
        <f>+D15</f>
        <v>NEIN</v>
      </c>
      <c r="E52" s="18" t="str">
        <f>IF(AND(D52="ja",COUNTIF($E$4:E51,B52)=0,WEEKDAY(B52,2)&lt;6),B52,"")</f>
        <v/>
      </c>
      <c r="F52" s="4" t="str">
        <f t="shared" si="3"/>
        <v/>
      </c>
      <c r="G52" s="4" t="str">
        <f>IF(AND(D52="ja",COUNTIF($E$4:E51,B52)=0,WEEKDAY(B52,2)&lt;7),B52,"")</f>
        <v/>
      </c>
      <c r="H52" s="8"/>
      <c r="I52" s="7" t="str">
        <f>IF(AND($D52="ja",COUNTIF(E$4:E51,$B52)=0,WEEKDAY($B52,2)&lt;6),$B52,"")</f>
        <v/>
      </c>
      <c r="J52" s="7" t="str">
        <f>IF(AND($D52="ja",COUNTIF(F$4:F51,$B52)=0,WEEKDAY($B52,2)=6),$B52,"")</f>
        <v/>
      </c>
      <c r="K52" s="7" t="str">
        <f>IF(AND($D52="ja",COUNTIF(G$4:G51,$B52)=0,WEEKDAY($B52,2)=7),$B52,"")</f>
        <v/>
      </c>
    </row>
    <row r="53" spans="1:11" ht="22.9" customHeight="1" x14ac:dyDescent="0.2">
      <c r="B53" s="4">
        <f>DATE(Jahr+1,2,14)</f>
        <v>43875</v>
      </c>
      <c r="C53" s="5" t="str">
        <f>C16&amp;" +1"</f>
        <v>Valentinstag +1</v>
      </c>
      <c r="D53" s="17" t="str">
        <f>+D16</f>
        <v>NEIN</v>
      </c>
      <c r="E53" s="18" t="str">
        <f>IF(AND(D53="ja",COUNTIF($E$4:E52,B53)=0,WEEKDAY(B53,2)&lt;6),B53,"")</f>
        <v/>
      </c>
      <c r="F53" s="4" t="str">
        <f t="shared" si="3"/>
        <v/>
      </c>
      <c r="G53" s="4" t="str">
        <f>IF(AND(D53="ja",COUNTIF($E$4:E52,B53)=0,WEEKDAY(B53,2)&lt;7),B53,"")</f>
        <v/>
      </c>
      <c r="H53" s="8"/>
      <c r="I53" s="7" t="str">
        <f>IF(AND($D53="ja",COUNTIF(E$4:E52,$B53)=0,WEEKDAY($B53,2)&lt;6),$B53,"")</f>
        <v/>
      </c>
      <c r="J53" s="7" t="str">
        <f>IF(AND($D53="ja",COUNTIF(F$4:F52,$B53)=0,WEEKDAY($B53,2)=6),$B53,"")</f>
        <v/>
      </c>
      <c r="K53" s="7" t="str">
        <f>IF(AND($D53="ja",COUNTIF(G$4:G52,$B53)=0,WEEKDAY($B53,2)=7),$B53,"")</f>
        <v/>
      </c>
    </row>
    <row r="54" spans="1:11" ht="22.9" customHeight="1" x14ac:dyDescent="0.2">
      <c r="B54" s="4">
        <f>DOLLAR((DAY(MINUTE(Jahr+1/38)/2+55)&amp;".4."&amp;Jahr+1)/7,)*7-54</f>
        <v>43878</v>
      </c>
      <c r="C54" s="5" t="str">
        <f>C17&amp;" +1"</f>
        <v>Rosenmontag +1</v>
      </c>
      <c r="D54" s="17" t="str">
        <f>+D17</f>
        <v>NEIN</v>
      </c>
      <c r="E54" s="18" t="str">
        <f>IF(AND(D54="ja",COUNTIF($E$4:E53,B54)=0,WEEKDAY(B54,2)&lt;6),B54,"")</f>
        <v/>
      </c>
      <c r="F54" s="4" t="str">
        <f t="shared" si="3"/>
        <v/>
      </c>
      <c r="G54" s="4" t="str">
        <f>IF(AND(D54="ja",COUNTIF($E$4:E53,B54)=0,WEEKDAY(B54,2)&lt;7),B54,"")</f>
        <v/>
      </c>
      <c r="H54" s="8"/>
      <c r="I54" s="7" t="str">
        <f>IF(AND($D54="ja",COUNTIF(E$4:E53,$B54)=0,WEEKDAY($B54,2)&lt;6),$B54,"")</f>
        <v/>
      </c>
      <c r="J54" s="7" t="str">
        <f>IF(AND($D54="ja",COUNTIF(F$4:F53,$B54)=0,WEEKDAY($B54,2)=6),$B54,"")</f>
        <v/>
      </c>
      <c r="K54" s="7" t="str">
        <f>IF(AND($D54="ja",COUNTIF(G$4:G53,$B54)=0,WEEKDAY($B54,2)=7),$B54,"")</f>
        <v/>
      </c>
    </row>
    <row r="55" spans="1:11" ht="22.9" customHeight="1" x14ac:dyDescent="0.2">
      <c r="B55" s="4">
        <f>DOLLAR((DAY(MINUTE(Jahr+1/38)/2+55)&amp;".4."&amp;Jahr+1)/7,)*7-52</f>
        <v>43880</v>
      </c>
      <c r="C55" s="5" t="str">
        <f>C18&amp;" +1"</f>
        <v>Aschermittwoch +1</v>
      </c>
      <c r="D55" s="17" t="str">
        <f>+D18</f>
        <v>NEIN</v>
      </c>
      <c r="E55" s="18" t="str">
        <f>IF(AND(D55="ja",COUNTIF($E$4:E54,B55)=0,WEEKDAY(B55,2)&lt;6),B55,"")</f>
        <v/>
      </c>
      <c r="F55" s="4" t="str">
        <f t="shared" si="3"/>
        <v/>
      </c>
      <c r="G55" s="4" t="str">
        <f>IF(AND(D55="ja",COUNTIF($E$4:E54,B55)=0,WEEKDAY(B55,2)&lt;7),B55,"")</f>
        <v/>
      </c>
      <c r="H55" s="8"/>
      <c r="I55" s="7" t="str">
        <f>IF(AND($D55="ja",COUNTIF(E$4:E54,$B55)=0,WEEKDAY($B55,2)&lt;6),$B55,"")</f>
        <v/>
      </c>
      <c r="J55" s="7" t="str">
        <f>IF(AND($D55="ja",COUNTIF(F$4:F54,$B55)=0,WEEKDAY($B55,2)=6),$B55,"")</f>
        <v/>
      </c>
      <c r="K55" s="7" t="str">
        <f>IF(AND($D55="ja",COUNTIF(G$4:G54,$B55)=0,WEEKDAY($B55,2)=7),$B55,"")</f>
        <v/>
      </c>
    </row>
    <row r="56" spans="1:11" ht="22.9" customHeight="1" x14ac:dyDescent="0.2">
      <c r="B56" s="4">
        <f>DATE(Jahr+1,3,31)-(WEEKDAY(DATE(Jahr+1,3,31))-1)</f>
        <v>43919</v>
      </c>
      <c r="C56" s="5" t="str">
        <f t="shared" ref="C56:C87" si="4">C19&amp;" +1"</f>
        <v>Beginn der Sommerzeit +1</v>
      </c>
      <c r="D56" s="17" t="str">
        <f t="shared" ref="D56:D87" si="5">+D19</f>
        <v>NEIN</v>
      </c>
      <c r="E56" s="18" t="str">
        <f>IF(AND(D56="ja",COUNTIF($E$4:E55,B56)=0,WEEKDAY(B56,2)&lt;6),B56,"")</f>
        <v/>
      </c>
      <c r="F56" s="4" t="str">
        <f t="shared" si="3"/>
        <v/>
      </c>
      <c r="G56" s="4" t="str">
        <f>IF(AND(D56="ja",COUNTIF($E$4:E55,B56)=0,WEEKDAY(B56,2)&lt;7),B56,"")</f>
        <v/>
      </c>
      <c r="H56" s="8"/>
      <c r="I56" s="7" t="str">
        <f>IF(AND($D56="ja",COUNTIF(E$4:E55,$B56)=0,WEEKDAY($B56,2)&lt;6),$B56,"")</f>
        <v/>
      </c>
      <c r="J56" s="7" t="str">
        <f>IF(AND($D56="ja",COUNTIF(F$4:F55,$B56)=0,WEEKDAY($B56,2)=6),$B56,"")</f>
        <v/>
      </c>
      <c r="K56" s="7" t="str">
        <f>IF(AND($D56="ja",COUNTIF(G$4:G55,$B56)=0,WEEKDAY($B56,2)=7),$B56,"")</f>
        <v/>
      </c>
    </row>
    <row r="57" spans="1:11" ht="22.9" customHeight="1" x14ac:dyDescent="0.2">
      <c r="B57" s="4">
        <f>DOLLAR((DAY(MINUTE(Jahr+1/38)/2+55)&amp;".4."&amp;Jahr+1)/7,)*7-9</f>
        <v>43923</v>
      </c>
      <c r="C57" s="5" t="str">
        <f t="shared" si="4"/>
        <v>Gründonnerstag +1</v>
      </c>
      <c r="D57" s="17" t="str">
        <f t="shared" si="5"/>
        <v>NEIN</v>
      </c>
      <c r="E57" s="18" t="str">
        <f>IF(AND(D57="ja",COUNTIF($E$4:E56,B57)=0,WEEKDAY(B57,2)&lt;6),B57,"")</f>
        <v/>
      </c>
      <c r="F57" s="4" t="str">
        <f t="shared" si="3"/>
        <v/>
      </c>
      <c r="G57" s="4" t="str">
        <f>IF(AND(D57="ja",COUNTIF($E$4:E56,B57)=0,WEEKDAY(B57,2)&lt;7),B57,"")</f>
        <v/>
      </c>
      <c r="H57" s="8"/>
      <c r="I57" s="7" t="str">
        <f>IF(AND($D57="ja",COUNTIF(E$4:E56,$B57)=0,WEEKDAY($B57,2)&lt;6),$B57,"")</f>
        <v/>
      </c>
      <c r="J57" s="7" t="str">
        <f>IF(AND($D57="ja",COUNTIF(F$4:F56,$B57)=0,WEEKDAY($B57,2)=6),$B57,"")</f>
        <v/>
      </c>
      <c r="K57" s="7" t="str">
        <f>IF(AND($D57="ja",COUNTIF(G$4:G56,$B57)=0,WEEKDAY($B57,2)=7),$B57,"")</f>
        <v/>
      </c>
    </row>
    <row r="58" spans="1:11" ht="22.9" customHeight="1" x14ac:dyDescent="0.2">
      <c r="B58" s="4">
        <f>DOLLAR((DAY(MINUTE(Jahr+1/38)/2+55)&amp;".4."&amp;Jahr+1)/7,)*7-8</f>
        <v>43924</v>
      </c>
      <c r="C58" s="5" t="str">
        <f t="shared" si="4"/>
        <v>Karfreitag +1</v>
      </c>
      <c r="D58" s="17" t="str">
        <f t="shared" si="5"/>
        <v>JA</v>
      </c>
      <c r="E58" s="18">
        <f>IF(AND(D58="ja",COUNTIF($E$4:E57,B58)=0,WEEKDAY(B58,2)&lt;6),B58,"")</f>
        <v>43924</v>
      </c>
      <c r="F58" s="4">
        <f t="shared" si="3"/>
        <v>43924</v>
      </c>
      <c r="G58" s="4">
        <f>IF(AND(D58="ja",COUNTIF($E$4:E57,B58)=0,WEEKDAY(B58,2)&lt;7),B58,"")</f>
        <v>43924</v>
      </c>
      <c r="H58" s="8"/>
      <c r="I58" s="7">
        <f>IF(AND($D58="ja",COUNTIF(E$4:E57,$B58)=0,WEEKDAY($B58,2)&lt;6),$B58,"")</f>
        <v>43924</v>
      </c>
      <c r="J58" s="7" t="str">
        <f>IF(AND($D58="ja",COUNTIF(F$4:F57,$B58)=0,WEEKDAY($B58,2)=6),$B58,"")</f>
        <v/>
      </c>
      <c r="K58" s="7" t="str">
        <f>IF(AND($D58="ja",COUNTIF(G$4:G57,$B58)=0,WEEKDAY($B58,2)=7),$B58,"")</f>
        <v/>
      </c>
    </row>
    <row r="59" spans="1:11" ht="22.9" customHeight="1" x14ac:dyDescent="0.2">
      <c r="B59" s="4">
        <f>DOLLAR((DAY(MINUTE(Jahr+1/38)/2+55)&amp;".4."&amp;Jahr+1)/7,)*7-7</f>
        <v>43925</v>
      </c>
      <c r="C59" s="5" t="str">
        <f t="shared" si="4"/>
        <v>Ostersamstag +1</v>
      </c>
      <c r="D59" s="17" t="str">
        <f t="shared" si="5"/>
        <v>NEIN</v>
      </c>
      <c r="E59" s="18" t="str">
        <f>IF(AND(D59="ja",COUNTIF($E$4:E58,B59)=0,WEEKDAY(B59,2)&lt;6),B59,"")</f>
        <v/>
      </c>
      <c r="F59" s="4" t="str">
        <f t="shared" si="3"/>
        <v/>
      </c>
      <c r="G59" s="4" t="str">
        <f>IF(AND(D59="ja",COUNTIF($E$4:E58,B59)=0,WEEKDAY(B59,2)&lt;7),B59,"")</f>
        <v/>
      </c>
      <c r="H59" s="8"/>
      <c r="I59" s="7" t="str">
        <f>IF(AND($D59="ja",COUNTIF(E$4:E58,$B59)=0,WEEKDAY($B59,2)&lt;6),$B59,"")</f>
        <v/>
      </c>
      <c r="J59" s="7" t="str">
        <f>IF(AND($D59="ja",COUNTIF(F$4:F58,$B59)=0,WEEKDAY($B59,2)=6),$B59,"")</f>
        <v/>
      </c>
      <c r="K59" s="7" t="str">
        <f>IF(AND($D59="ja",COUNTIF(G$4:G58,$B59)=0,WEEKDAY($B59,2)=7),$B59,"")</f>
        <v/>
      </c>
    </row>
    <row r="60" spans="1:11" ht="22.9" customHeight="1" x14ac:dyDescent="0.2">
      <c r="B60" s="4">
        <f>DOLLAR((DAY(MINUTE(Jahr+1/38)/2+55)&amp;".4."&amp;Jahr+1)/7,)*7-6</f>
        <v>43926</v>
      </c>
      <c r="C60" s="5" t="str">
        <f t="shared" si="4"/>
        <v>Ostersonntag +1</v>
      </c>
      <c r="D60" s="17" t="str">
        <f t="shared" si="5"/>
        <v>JA</v>
      </c>
      <c r="E60" s="18" t="str">
        <f>IF(AND(D60="ja",COUNTIF($E$4:E59,B60)=0,WEEKDAY(B60,2)&lt;6),B60,"")</f>
        <v/>
      </c>
      <c r="F60" s="4">
        <f t="shared" si="3"/>
        <v>43926</v>
      </c>
      <c r="G60" s="4" t="str">
        <f>IF(AND(D60="ja",COUNTIF($E$4:E59,B60)=0,WEEKDAY(B60,2)&lt;7),B60,"")</f>
        <v/>
      </c>
      <c r="H60" s="8"/>
      <c r="I60" s="7" t="str">
        <f>IF(AND($D60="ja",COUNTIF(E$4:E59,$B60)=0,WEEKDAY($B60,2)&lt;6),$B60,"")</f>
        <v/>
      </c>
      <c r="J60" s="7" t="str">
        <f>IF(AND($D60="ja",COUNTIF(F$4:F59,$B60)=0,WEEKDAY($B60,2)=6),$B60,"")</f>
        <v/>
      </c>
      <c r="K60" s="7">
        <f>IF(AND($D60="ja",COUNTIF(G$4:G59,$B60)=0,WEEKDAY($B60,2)=7),$B60,"")</f>
        <v>43926</v>
      </c>
    </row>
    <row r="61" spans="1:11" ht="22.9" customHeight="1" x14ac:dyDescent="0.2">
      <c r="B61" s="4">
        <f>DOLLAR((DAY(MINUTE(Jahr+1/38)/2+55)&amp;".4."&amp;Jahr+1)/7,)*7-5</f>
        <v>43927</v>
      </c>
      <c r="C61" s="5" t="str">
        <f t="shared" si="4"/>
        <v>Ostermontag +1</v>
      </c>
      <c r="D61" s="17" t="str">
        <f t="shared" si="5"/>
        <v>JA</v>
      </c>
      <c r="E61" s="18">
        <f>IF(AND(D61="ja",COUNTIF($E$4:E60,B61)=0,WEEKDAY(B61,2)&lt;6),B61,"")</f>
        <v>43927</v>
      </c>
      <c r="F61" s="4">
        <f t="shared" si="3"/>
        <v>43927</v>
      </c>
      <c r="G61" s="4">
        <f>IF(AND(D61="ja",COUNTIF($E$4:E60,B61)=0,WEEKDAY(B61,2)&lt;7),B61,"")</f>
        <v>43927</v>
      </c>
      <c r="H61" s="8"/>
      <c r="I61" s="7">
        <f>IF(AND($D61="ja",COUNTIF(E$4:E60,$B61)=0,WEEKDAY($B61,2)&lt;6),$B61,"")</f>
        <v>43927</v>
      </c>
      <c r="J61" s="7" t="str">
        <f>IF(AND($D61="ja",COUNTIF(F$4:F60,$B61)=0,WEEKDAY($B61,2)=6),$B61,"")</f>
        <v/>
      </c>
      <c r="K61" s="7" t="str">
        <f>IF(AND($D61="ja",COUNTIF(G$4:G60,$B61)=0,WEEKDAY($B61,2)=7),$B61,"")</f>
        <v/>
      </c>
    </row>
    <row r="62" spans="1:11" ht="22.9" customHeight="1" x14ac:dyDescent="0.2">
      <c r="B62" s="4">
        <f>DATE(Jahr+1,5,1)</f>
        <v>43952</v>
      </c>
      <c r="C62" s="5" t="str">
        <f t="shared" si="4"/>
        <v>Maifeiertag +1</v>
      </c>
      <c r="D62" s="17" t="str">
        <f t="shared" si="5"/>
        <v>JA</v>
      </c>
      <c r="E62" s="18">
        <f>IF(AND(D62="ja",COUNTIF($E$4:E61,B62)=0,WEEKDAY(B62,2)&lt;6),B62,"")</f>
        <v>43952</v>
      </c>
      <c r="F62" s="4">
        <f t="shared" si="3"/>
        <v>43952</v>
      </c>
      <c r="G62" s="4">
        <f>IF(AND(D62="ja",COUNTIF($E$4:E61,B62)=0,WEEKDAY(B62,2)&lt;7),B62,"")</f>
        <v>43952</v>
      </c>
      <c r="H62" s="8"/>
      <c r="I62" s="7">
        <f>IF(AND($D62="ja",COUNTIF(E$4:E61,$B62)=0,WEEKDAY($B62,2)&lt;6),$B62,"")</f>
        <v>43952</v>
      </c>
      <c r="J62" s="7" t="str">
        <f>IF(AND($D62="ja",COUNTIF(F$4:F61,$B62)=0,WEEKDAY($B62,2)=6),$B62,"")</f>
        <v/>
      </c>
      <c r="K62" s="7" t="str">
        <f>IF(AND($D62="ja",COUNTIF(G$4:G61,$B62)=0,WEEKDAY($B62,2)=7),$B62,"")</f>
        <v/>
      </c>
    </row>
    <row r="63" spans="1:11" ht="22.9" customHeight="1" x14ac:dyDescent="0.2">
      <c r="B63" s="4">
        <f>+DATE(Jahr+1,5,1)+14-WEEKDAY(DATE(Jahr+1,5,1),2)</f>
        <v>43961</v>
      </c>
      <c r="C63" s="5" t="str">
        <f t="shared" si="4"/>
        <v>Muttertag +1</v>
      </c>
      <c r="D63" s="17" t="str">
        <f t="shared" si="5"/>
        <v>NEIN</v>
      </c>
      <c r="E63" s="18" t="str">
        <f>IF(AND(D63="ja",COUNTIF($E$4:E62,B63)=0,WEEKDAY(B63,2)&lt;6),B63,"")</f>
        <v/>
      </c>
      <c r="F63" s="4" t="str">
        <f t="shared" si="3"/>
        <v/>
      </c>
      <c r="G63" s="4" t="str">
        <f>IF(AND(D63="ja",COUNTIF($E$4:E62,B63)=0,WEEKDAY(B63,2)&lt;7),B63,"")</f>
        <v/>
      </c>
      <c r="H63" s="8"/>
      <c r="I63" s="7" t="str">
        <f>IF(AND($D63="ja",COUNTIF(E$4:E62,$B63)=0,WEEKDAY($B63,2)&lt;6),$B63,"")</f>
        <v/>
      </c>
      <c r="J63" s="7" t="str">
        <f>IF(AND($D63="ja",COUNTIF(F$4:F62,$B63)=0,WEEKDAY($B63,2)=6),$B63,"")</f>
        <v/>
      </c>
      <c r="K63" s="7" t="str">
        <f>IF(AND($D63="ja",COUNTIF(G$4:G62,$B63)=0,WEEKDAY($B63,2)=7),$B63,"")</f>
        <v/>
      </c>
    </row>
    <row r="64" spans="1:11" ht="22.9" customHeight="1" x14ac:dyDescent="0.2">
      <c r="B64" s="4">
        <f>DOLLAR((DAY(MINUTE(Jahr+1/38)/2+55)&amp;".4."&amp;Jahr+1)/7,)*7+33</f>
        <v>43965</v>
      </c>
      <c r="C64" s="5" t="str">
        <f t="shared" si="4"/>
        <v>Christi Himmelfahrt +1</v>
      </c>
      <c r="D64" s="17" t="str">
        <f t="shared" si="5"/>
        <v>JA</v>
      </c>
      <c r="E64" s="18">
        <f>IF(AND(D64="ja",COUNTIF($E$4:E63,B64)=0,WEEKDAY(B64,2)&lt;6),B64,"")</f>
        <v>43965</v>
      </c>
      <c r="F64" s="4">
        <f t="shared" si="3"/>
        <v>43965</v>
      </c>
      <c r="G64" s="4">
        <f>IF(AND(D64="ja",COUNTIF($E$4:E63,B64)=0,WEEKDAY(B64,2)&lt;7),B64,"")</f>
        <v>43965</v>
      </c>
      <c r="H64" s="8"/>
      <c r="I64" s="7">
        <f>IF(AND($D64="ja",COUNTIF(E$4:E63,$B64)=0,WEEKDAY($B64,2)&lt;6),$B64,"")</f>
        <v>43965</v>
      </c>
      <c r="J64" s="7" t="str">
        <f>IF(AND($D64="ja",COUNTIF(F$4:F63,$B64)=0,WEEKDAY($B64,2)=6),$B64,"")</f>
        <v/>
      </c>
      <c r="K64" s="7" t="str">
        <f>IF(AND($D64="ja",COUNTIF(G$4:G63,$B64)=0,WEEKDAY($B64,2)=7),$B64,"")</f>
        <v/>
      </c>
    </row>
    <row r="65" spans="2:11" ht="22.9" customHeight="1" x14ac:dyDescent="0.2">
      <c r="B65" s="4">
        <f>DOLLAR((DAY(MINUTE(Jahr+1/38)/2+55)&amp;".4."&amp;Jahr+1)/7,)*7+42</f>
        <v>43974</v>
      </c>
      <c r="C65" s="5" t="str">
        <f t="shared" si="4"/>
        <v>Pfingstsamstag +1</v>
      </c>
      <c r="D65" s="17" t="str">
        <f t="shared" si="5"/>
        <v>NEIN</v>
      </c>
      <c r="E65" s="18" t="str">
        <f>IF(AND(D65="ja",COUNTIF($E$4:E64,B65)=0,WEEKDAY(B65,2)&lt;6),B65,"")</f>
        <v/>
      </c>
      <c r="F65" s="4" t="str">
        <f t="shared" si="3"/>
        <v/>
      </c>
      <c r="G65" s="4" t="str">
        <f>IF(AND(D65="ja",COUNTIF($E$4:E64,B65)=0,WEEKDAY(B65,2)&lt;7),B65,"")</f>
        <v/>
      </c>
      <c r="H65" s="8"/>
      <c r="I65" s="7" t="str">
        <f>IF(AND($D65="ja",COUNTIF(E$4:E64,$B65)=0,WEEKDAY($B65,2)&lt;6),$B65,"")</f>
        <v/>
      </c>
      <c r="J65" s="7" t="str">
        <f>IF(AND($D65="ja",COUNTIF(F$4:F64,$B65)=0,WEEKDAY($B65,2)=6),$B65,"")</f>
        <v/>
      </c>
      <c r="K65" s="7" t="str">
        <f>IF(AND($D65="ja",COUNTIF(G$4:G64,$B65)=0,WEEKDAY($B65,2)=7),$B65,"")</f>
        <v/>
      </c>
    </row>
    <row r="66" spans="2:11" ht="22.9" customHeight="1" x14ac:dyDescent="0.2">
      <c r="B66" s="4">
        <f>DOLLAR((DAY(MINUTE(Jahr+1/38)/2+55)&amp;".4."&amp;Jahr+1)/7,)*7+43</f>
        <v>43975</v>
      </c>
      <c r="C66" s="5" t="str">
        <f t="shared" si="4"/>
        <v>Pfingstsonntag +1</v>
      </c>
      <c r="D66" s="17" t="str">
        <f t="shared" si="5"/>
        <v>JA</v>
      </c>
      <c r="E66" s="18" t="str">
        <f>IF(AND(D66="ja",COUNTIF($E$4:E65,B66)=0,WEEKDAY(B66,2)&lt;6),B66,"")</f>
        <v/>
      </c>
      <c r="F66" s="4">
        <f t="shared" si="3"/>
        <v>43975</v>
      </c>
      <c r="G66" s="4" t="str">
        <f>IF(AND(D66="ja",COUNTIF($E$4:E65,B66)=0,WEEKDAY(B66,2)&lt;7),B66,"")</f>
        <v/>
      </c>
      <c r="H66" s="8"/>
      <c r="I66" s="7" t="str">
        <f>IF(AND($D66="ja",COUNTIF(E$4:E65,$B66)=0,WEEKDAY($B66,2)&lt;6),$B66,"")</f>
        <v/>
      </c>
      <c r="J66" s="7" t="str">
        <f>IF(AND($D66="ja",COUNTIF(F$4:F65,$B66)=0,WEEKDAY($B66,2)=6),$B66,"")</f>
        <v/>
      </c>
      <c r="K66" s="7">
        <f>IF(AND($D66="ja",COUNTIF(G$4:G65,$B66)=0,WEEKDAY($B66,2)=7),$B66,"")</f>
        <v>43975</v>
      </c>
    </row>
    <row r="67" spans="2:11" ht="22.9" customHeight="1" x14ac:dyDescent="0.2">
      <c r="B67" s="4">
        <f>DOLLAR((DAY(MINUTE(Jahr+1/38)/2+55)&amp;".4."&amp;Jahr+1)/7,)*7+44</f>
        <v>43976</v>
      </c>
      <c r="C67" s="5" t="str">
        <f t="shared" si="4"/>
        <v>Pfingstmontag +1</v>
      </c>
      <c r="D67" s="17" t="str">
        <f t="shared" si="5"/>
        <v>JA</v>
      </c>
      <c r="E67" s="18">
        <f>IF(AND(D67="ja",COUNTIF($E$4:E66,B67)=0,WEEKDAY(B67,2)&lt;6),B67,"")</f>
        <v>43976</v>
      </c>
      <c r="F67" s="4">
        <f t="shared" ref="F67:F95" si="6">IF(D67="ja",B67,"")</f>
        <v>43976</v>
      </c>
      <c r="G67" s="4">
        <f>IF(AND(D67="ja",COUNTIF($E$4:E66,B67)=0,WEEKDAY(B67,2)&lt;7),B67,"")</f>
        <v>43976</v>
      </c>
      <c r="H67" s="8"/>
      <c r="I67" s="7">
        <f>IF(AND($D67="ja",COUNTIF(E$4:E66,$B67)=0,WEEKDAY($B67,2)&lt;6),$B67,"")</f>
        <v>43976</v>
      </c>
      <c r="J67" s="7" t="str">
        <f>IF(AND($D67="ja",COUNTIF(F$4:F66,$B67)=0,WEEKDAY($B67,2)=6),$B67,"")</f>
        <v/>
      </c>
      <c r="K67" s="7" t="str">
        <f>IF(AND($D67="ja",COUNTIF(G$4:G66,$B67)=0,WEEKDAY($B67,2)=7),$B67,"")</f>
        <v/>
      </c>
    </row>
    <row r="68" spans="2:11" ht="22.9" customHeight="1" x14ac:dyDescent="0.2">
      <c r="B68" s="4">
        <f>DOLLAR((DAY(MINUTE(Jahr+1/38)/2+55)&amp;".4."&amp;Jahr+1)/7,)*7+54</f>
        <v>43986</v>
      </c>
      <c r="C68" s="5" t="str">
        <f t="shared" si="4"/>
        <v>Fronleichnam +1</v>
      </c>
      <c r="D68" s="17" t="str">
        <f t="shared" si="5"/>
        <v>NEIN</v>
      </c>
      <c r="E68" s="18" t="str">
        <f>IF(AND(D68="ja",COUNTIF($E$4:E67,B68)=0,WEEKDAY(B68,2)&lt;6),B68,"")</f>
        <v/>
      </c>
      <c r="F68" s="4" t="str">
        <f t="shared" si="6"/>
        <v/>
      </c>
      <c r="G68" s="4" t="str">
        <f>IF(AND(D68="ja",COUNTIF($E$4:E67,B68)=0,WEEKDAY(B68,2)&lt;7),B68,"")</f>
        <v/>
      </c>
      <c r="H68" s="8"/>
      <c r="I68" s="7" t="str">
        <f>IF(AND($D68="ja",COUNTIF(E$4:E67,$B68)=0,WEEKDAY($B68,2)&lt;6),$B68,"")</f>
        <v/>
      </c>
      <c r="J68" s="7" t="str">
        <f>IF(AND($D68="ja",COUNTIF(F$4:F67,$B68)=0,WEEKDAY($B68,2)=6),$B68,"")</f>
        <v/>
      </c>
      <c r="K68" s="7" t="str">
        <f>IF(AND($D68="ja",COUNTIF(G$4:G67,$B68)=0,WEEKDAY($B68,2)=7),$B68,"")</f>
        <v/>
      </c>
    </row>
    <row r="69" spans="2:11" ht="22.9" customHeight="1" x14ac:dyDescent="0.2">
      <c r="B69" s="4">
        <f>DATE(Jahr+1,8,15)</f>
        <v>44058</v>
      </c>
      <c r="C69" s="5" t="str">
        <f t="shared" si="4"/>
        <v>Mariä Himmelfahrt +1</v>
      </c>
      <c r="D69" s="17" t="str">
        <f t="shared" si="5"/>
        <v>NEIN</v>
      </c>
      <c r="E69" s="18" t="str">
        <f>IF(AND(D69="ja",COUNTIF($E$4:E68,B69)=0,WEEKDAY(B69,2)&lt;6),B69,"")</f>
        <v/>
      </c>
      <c r="F69" s="4" t="str">
        <f t="shared" si="6"/>
        <v/>
      </c>
      <c r="G69" s="4" t="str">
        <f>IF(AND(D69="ja",COUNTIF($E$4:E68,B69)=0,WEEKDAY(B69,2)&lt;7),B69,"")</f>
        <v/>
      </c>
      <c r="H69" s="8"/>
      <c r="I69" s="7" t="str">
        <f>IF(AND($D69="ja",COUNTIF(E$4:E68,$B69)=0,WEEKDAY($B69,2)&lt;6),$B69,"")</f>
        <v/>
      </c>
      <c r="J69" s="7" t="str">
        <f>IF(AND($D69="ja",COUNTIF(F$4:F68,$B69)=0,WEEKDAY($B69,2)=6),$B69,"")</f>
        <v/>
      </c>
      <c r="K69" s="7" t="str">
        <f>IF(AND($D69="ja",COUNTIF(G$4:G68,$B69)=0,WEEKDAY($B69,2)=7),$B69,"")</f>
        <v/>
      </c>
    </row>
    <row r="70" spans="2:11" ht="22.9" customHeight="1" x14ac:dyDescent="0.2">
      <c r="B70" s="4">
        <f>DATE(Jahr+1,10,3)</f>
        <v>44107</v>
      </c>
      <c r="C70" s="5" t="str">
        <f t="shared" si="4"/>
        <v>Nationalfeiertag +1</v>
      </c>
      <c r="D70" s="17" t="str">
        <f t="shared" si="5"/>
        <v>JA</v>
      </c>
      <c r="E70" s="18" t="str">
        <f>IF(AND(D70="ja",COUNTIF($E$4:E69,B70)=0,WEEKDAY(B70,2)&lt;6),B70,"")</f>
        <v/>
      </c>
      <c r="F70" s="4">
        <f t="shared" si="6"/>
        <v>44107</v>
      </c>
      <c r="G70" s="4">
        <f>IF(AND(D70="ja",COUNTIF($E$4:E69,B70)=0,WEEKDAY(B70,2)&lt;7),B70,"")</f>
        <v>44107</v>
      </c>
      <c r="H70" s="8"/>
      <c r="I70" s="7" t="str">
        <f>IF(AND($D70="ja",COUNTIF(E$4:E69,$B70)=0,WEEKDAY($B70,2)&lt;6),$B70,"")</f>
        <v/>
      </c>
      <c r="J70" s="7">
        <f>IF(AND($D70="ja",COUNTIF(F$4:F69,$B70)=0,WEEKDAY($B70,2)=6),$B70,"")</f>
        <v>44107</v>
      </c>
      <c r="K70" s="7" t="str">
        <f>IF(AND($D70="ja",COUNTIF(G$4:G69,$B70)=0,WEEKDAY($B70,2)=7),$B70,"")</f>
        <v/>
      </c>
    </row>
    <row r="71" spans="2:11" ht="22.9" customHeight="1" x14ac:dyDescent="0.2">
      <c r="B71" s="4">
        <f>DATE(Jahr+1,10,1)+7-WEEKDAY(DATE(Jahr+1,10,1),2)</f>
        <v>44108</v>
      </c>
      <c r="C71" s="5" t="str">
        <f t="shared" si="4"/>
        <v>Erntedankfest
(gibt Unterschiede je nach Konfession) +1</v>
      </c>
      <c r="D71" s="17" t="str">
        <f t="shared" si="5"/>
        <v>NEIN</v>
      </c>
      <c r="E71" s="18" t="str">
        <f>IF(AND(D71="ja",COUNTIF($E$4:E70,B71)=0,WEEKDAY(B71,2)&lt;6),B71,"")</f>
        <v/>
      </c>
      <c r="F71" s="4" t="str">
        <f t="shared" si="6"/>
        <v/>
      </c>
      <c r="G71" s="4" t="str">
        <f>IF(AND(D71="ja",COUNTIF($E$4:E70,B71)=0,WEEKDAY(B71,2)&lt;7),B71,"")</f>
        <v/>
      </c>
      <c r="H71" s="8"/>
      <c r="I71" s="7" t="str">
        <f>IF(AND($D71="ja",COUNTIF(E$4:E70,$B71)=0,WEEKDAY($B71,2)&lt;6),$B71,"")</f>
        <v/>
      </c>
      <c r="J71" s="7" t="str">
        <f>IF(AND($D71="ja",COUNTIF(F$4:F70,$B71)=0,WEEKDAY($B71,2)=6),$B71,"")</f>
        <v/>
      </c>
      <c r="K71" s="7" t="str">
        <f>IF(AND($D71="ja",COUNTIF(G$4:G70,$B71)=0,WEEKDAY($B71,2)=7),$B71,"")</f>
        <v/>
      </c>
    </row>
    <row r="72" spans="2:11" ht="22.9" customHeight="1" x14ac:dyDescent="0.2">
      <c r="B72" s="4">
        <f>DATE(Jahr+1,10,31)-(WEEKDAY(DATE(Jahr+1,10,31))-1)</f>
        <v>44129</v>
      </c>
      <c r="C72" s="5" t="str">
        <f t="shared" si="4"/>
        <v>Ende der Sommerzeit +1</v>
      </c>
      <c r="D72" s="17" t="str">
        <f t="shared" si="5"/>
        <v>NEIN</v>
      </c>
      <c r="E72" s="18" t="str">
        <f>IF(AND(D72="ja",COUNTIF($E$4:E71,B72)=0,WEEKDAY(B72,2)&lt;6),B72,"")</f>
        <v/>
      </c>
      <c r="F72" s="4" t="str">
        <f t="shared" si="6"/>
        <v/>
      </c>
      <c r="G72" s="4" t="str">
        <f>IF(AND(D72="ja",COUNTIF($E$4:E71,B72)=0,WEEKDAY(B72,2)&lt;7),B72,"")</f>
        <v/>
      </c>
      <c r="H72" s="8"/>
      <c r="I72" s="7" t="str">
        <f>IF(AND($D72="ja",COUNTIF(E$4:E71,$B72)=0,WEEKDAY($B72,2)&lt;6),$B72,"")</f>
        <v/>
      </c>
      <c r="J72" s="7" t="str">
        <f>IF(AND($D72="ja",COUNTIF(F$4:F71,$B72)=0,WEEKDAY($B72,2)=6),$B72,"")</f>
        <v/>
      </c>
      <c r="K72" s="7" t="str">
        <f>IF(AND($D72="ja",COUNTIF(G$4:G71,$B72)=0,WEEKDAY($B72,2)=7),$B72,"")</f>
        <v/>
      </c>
    </row>
    <row r="73" spans="2:11" ht="22.9" customHeight="1" x14ac:dyDescent="0.2">
      <c r="B73" s="4">
        <f>DATE(Jahr+1,10,31)</f>
        <v>44135</v>
      </c>
      <c r="C73" s="5" t="str">
        <f t="shared" si="4"/>
        <v>Reformationstag +1</v>
      </c>
      <c r="D73" s="17" t="str">
        <f t="shared" si="5"/>
        <v>JA</v>
      </c>
      <c r="E73" s="18" t="str">
        <f>IF(AND(D73="ja",COUNTIF($E$4:E72,B73)=0,WEEKDAY(B73,2)&lt;6),B73,"")</f>
        <v/>
      </c>
      <c r="F73" s="4">
        <f t="shared" si="6"/>
        <v>44135</v>
      </c>
      <c r="G73" s="4">
        <f>IF(AND(D73="ja",COUNTIF($E$4:E72,B73)=0,WEEKDAY(B73,2)&lt;7),B73,"")</f>
        <v>44135</v>
      </c>
      <c r="H73" s="8"/>
      <c r="I73" s="7" t="str">
        <f>IF(AND($D73="ja",COUNTIF(E$4:E72,$B73)=0,WEEKDAY($B73,2)&lt;6),$B73,"")</f>
        <v/>
      </c>
      <c r="J73" s="7">
        <f>IF(AND($D73="ja",COUNTIF(F$4:F72,$B73)=0,WEEKDAY($B73,2)=6),$B73,"")</f>
        <v>44135</v>
      </c>
      <c r="K73" s="7" t="str">
        <f>IF(AND($D73="ja",COUNTIF(G$4:G72,$B73)=0,WEEKDAY($B73,2)=7),$B73,"")</f>
        <v/>
      </c>
    </row>
    <row r="74" spans="2:11" ht="22.9" customHeight="1" x14ac:dyDescent="0.2">
      <c r="B74" s="4">
        <f>DATE(Jahr+1,11,1)</f>
        <v>44136</v>
      </c>
      <c r="C74" s="5" t="str">
        <f t="shared" si="4"/>
        <v>Allerheiligen +1</v>
      </c>
      <c r="D74" s="17" t="str">
        <f t="shared" si="5"/>
        <v>NEIN</v>
      </c>
      <c r="E74" s="18" t="str">
        <f>IF(AND(D74="ja",COUNTIF($E$4:E73,B74)=0,WEEKDAY(B74,2)&lt;6),B74,"")</f>
        <v/>
      </c>
      <c r="F74" s="4" t="str">
        <f t="shared" si="6"/>
        <v/>
      </c>
      <c r="G74" s="4" t="str">
        <f>IF(AND(D74="ja",COUNTIF($E$4:E73,B74)=0,WEEKDAY(B74,2)&lt;7),B74,"")</f>
        <v/>
      </c>
      <c r="H74" s="8"/>
      <c r="I74" s="7" t="str">
        <f>IF(AND($D74="ja",COUNTIF(E$4:E73,$B74)=0,WEEKDAY($B74,2)&lt;6),$B74,"")</f>
        <v/>
      </c>
      <c r="J74" s="7" t="str">
        <f>IF(AND($D74="ja",COUNTIF(F$4:F73,$B74)=0,WEEKDAY($B74,2)=6),$B74,"")</f>
        <v/>
      </c>
      <c r="K74" s="7" t="str">
        <f>IF(AND($D74="ja",COUNTIF(G$4:G73,$B74)=0,WEEKDAY($B74,2)=7),$B74,"")</f>
        <v/>
      </c>
    </row>
    <row r="75" spans="2:11" ht="22.9" customHeight="1" x14ac:dyDescent="0.2">
      <c r="B75" s="4">
        <f>DATE(Jahr+1,12,25)-WEEKDAY(DATE(Jahr+1,12,25),2)-35</f>
        <v>44150</v>
      </c>
      <c r="C75" s="5" t="str">
        <f t="shared" si="4"/>
        <v>Volkstrauertag +1</v>
      </c>
      <c r="D75" s="17" t="str">
        <f t="shared" si="5"/>
        <v>NEIN</v>
      </c>
      <c r="E75" s="18" t="str">
        <f>IF(AND(D75="ja",COUNTIF($E$4:E74,B75)=0,WEEKDAY(B75,2)&lt;6),B75,"")</f>
        <v/>
      </c>
      <c r="F75" s="4" t="str">
        <f t="shared" si="6"/>
        <v/>
      </c>
      <c r="G75" s="4" t="str">
        <f>IF(AND(D75="ja",COUNTIF($E$4:E74,B75)=0,WEEKDAY(B75,2)&lt;7),B75,"")</f>
        <v/>
      </c>
      <c r="H75" s="8"/>
      <c r="I75" s="7" t="str">
        <f>IF(AND($D75="ja",COUNTIF(E$4:E74,$B75)=0,WEEKDAY($B75,2)&lt;6),$B75,"")</f>
        <v/>
      </c>
      <c r="J75" s="7" t="str">
        <f>IF(AND($D75="ja",COUNTIF(F$4:F74,$B75)=0,WEEKDAY($B75,2)=6),$B75,"")</f>
        <v/>
      </c>
      <c r="K75" s="7" t="str">
        <f>IF(AND($D75="ja",COUNTIF(G$4:G74,$B75)=0,WEEKDAY($B75,2)=7),$B75,"")</f>
        <v/>
      </c>
    </row>
    <row r="76" spans="2:11" ht="22.9" customHeight="1" x14ac:dyDescent="0.2">
      <c r="B76" s="4">
        <f>DATE(Jahr+1,12,25)-WEEKDAY(DATE(Jahr+1,12,25),2)-4*7-4</f>
        <v>44153</v>
      </c>
      <c r="C76" s="5" t="str">
        <f t="shared" si="4"/>
        <v>Buß- und Bettag +1</v>
      </c>
      <c r="D76" s="17" t="str">
        <f t="shared" si="5"/>
        <v>NEIN</v>
      </c>
      <c r="E76" s="18" t="str">
        <f>IF(AND(D76="ja",COUNTIF($E$4:E75,B76)=0,WEEKDAY(B76,2)&lt;6),B76,"")</f>
        <v/>
      </c>
      <c r="F76" s="4" t="str">
        <f t="shared" si="6"/>
        <v/>
      </c>
      <c r="G76" s="4" t="str">
        <f>IF(AND(D76="ja",COUNTIF($E$4:E75,B76)=0,WEEKDAY(B76,2)&lt;7),B76,"")</f>
        <v/>
      </c>
      <c r="H76" s="8"/>
      <c r="I76" s="7" t="str">
        <f>IF(AND($D76="ja",COUNTIF(E$4:E75,$B76)=0,WEEKDAY($B76,2)&lt;6),$B76,"")</f>
        <v/>
      </c>
      <c r="J76" s="7" t="str">
        <f>IF(AND($D76="ja",COUNTIF(F$4:F75,$B76)=0,WEEKDAY($B76,2)=6),$B76,"")</f>
        <v/>
      </c>
      <c r="K76" s="7" t="str">
        <f>IF(AND($D76="ja",COUNTIF(G$4:G75,$B76)=0,WEEKDAY($B76,2)=7),$B76,"")</f>
        <v/>
      </c>
    </row>
    <row r="77" spans="2:11" ht="22.9" customHeight="1" x14ac:dyDescent="0.2">
      <c r="B77" s="4">
        <f>DATE(A21+1,12,25)-WEEKDAY(DATE(A21+1,12,25),2)-28</f>
        <v>694</v>
      </c>
      <c r="C77" s="5" t="str">
        <f t="shared" si="4"/>
        <v>Totensonntag +1</v>
      </c>
      <c r="D77" s="17" t="str">
        <f t="shared" si="5"/>
        <v>NEIN</v>
      </c>
      <c r="E77" s="18" t="str">
        <f>IF(AND(D77="ja",COUNTIF($E$4:E76,B77)=0,WEEKDAY(B77,2)&lt;6),B77,"")</f>
        <v/>
      </c>
      <c r="F77" s="4" t="str">
        <f t="shared" si="6"/>
        <v/>
      </c>
      <c r="G77" s="4" t="str">
        <f>IF(AND(D77="ja",COUNTIF($E$4:E76,B77)=0,WEEKDAY(B77,2)&lt;7),B77,"")</f>
        <v/>
      </c>
      <c r="H77" s="8"/>
      <c r="I77" s="7" t="str">
        <f>IF(AND($D77="ja",COUNTIF(E$4:E76,$B77)=0,WEEKDAY($B77,2)&lt;6),$B77,"")</f>
        <v/>
      </c>
      <c r="J77" s="7" t="str">
        <f>IF(AND($D77="ja",COUNTIF(F$4:F76,$B77)=0,WEEKDAY($B77,2)=6),$B77,"")</f>
        <v/>
      </c>
      <c r="K77" s="7" t="str">
        <f>IF(AND($D77="ja",COUNTIF(G$4:G76,$B77)=0,WEEKDAY($B77,2)=7),$B77,"")</f>
        <v/>
      </c>
    </row>
    <row r="78" spans="2:11" ht="22.9" customHeight="1" x14ac:dyDescent="0.2">
      <c r="B78" s="4">
        <f>DATE(Jahr+1,12,25)-WEEKDAY(DATE(Jahr+1,12,25),2)-28</f>
        <v>44157</v>
      </c>
      <c r="C78" s="5" t="str">
        <f t="shared" si="4"/>
        <v>Totensonntag/Ewigkeitssontag +1</v>
      </c>
      <c r="D78" s="17" t="str">
        <f t="shared" si="5"/>
        <v>NEIN</v>
      </c>
      <c r="E78" s="18" t="str">
        <f>IF(AND(D78="ja",COUNTIF($E$4:E77,B78)=0,WEEKDAY(B78,2)&lt;6),B78,"")</f>
        <v/>
      </c>
      <c r="F78" s="4" t="str">
        <f t="shared" si="6"/>
        <v/>
      </c>
      <c r="G78" s="4" t="str">
        <f>IF(AND(D78="ja",COUNTIF($E$4:E77,B78)=0,WEEKDAY(B78,2)&lt;7),B78,"")</f>
        <v/>
      </c>
      <c r="H78" s="8"/>
      <c r="I78" s="7" t="str">
        <f>IF(AND($D78="ja",COUNTIF(E$4:E77,$B78)=0,WEEKDAY($B78,2)&lt;6),$B78,"")</f>
        <v/>
      </c>
      <c r="J78" s="7" t="str">
        <f>IF(AND($D78="ja",COUNTIF(F$4:F77,$B78)=0,WEEKDAY($B78,2)=6),$B78,"")</f>
        <v/>
      </c>
      <c r="K78" s="7" t="str">
        <f>IF(AND($D78="ja",COUNTIF(G$4:G77,$B78)=0,WEEKDAY($B78,2)=7),$B78,"")</f>
        <v/>
      </c>
    </row>
    <row r="79" spans="2:11" ht="22.9" customHeight="1" x14ac:dyDescent="0.2">
      <c r="B79" s="4">
        <f>DATE(Jahr+1,12,25)-WEEKDAY(DATE(Jahr+1,12,25),2)-21</f>
        <v>44164</v>
      </c>
      <c r="C79" s="5" t="str">
        <f t="shared" si="4"/>
        <v>1. Advent +1</v>
      </c>
      <c r="D79" s="17" t="str">
        <f t="shared" si="5"/>
        <v>NEIN</v>
      </c>
      <c r="E79" s="18" t="str">
        <f>IF(AND(D79="ja",COUNTIF($E$4:E78,B79)=0,WEEKDAY(B79,2)&lt;6),B79,"")</f>
        <v/>
      </c>
      <c r="F79" s="4" t="str">
        <f t="shared" si="6"/>
        <v/>
      </c>
      <c r="G79" s="4" t="str">
        <f>IF(AND(D79="ja",COUNTIF($E$4:E78,B79)=0,WEEKDAY(B79,2)&lt;7),B79,"")</f>
        <v/>
      </c>
      <c r="H79" s="8"/>
      <c r="I79" s="7" t="str">
        <f>IF(AND($D79="ja",COUNTIF(E$4:E78,$B79)=0,WEEKDAY($B79,2)&lt;6),$B79,"")</f>
        <v/>
      </c>
      <c r="J79" s="7" t="str">
        <f>IF(AND($D79="ja",COUNTIF(F$4:F78,$B79)=0,WEEKDAY($B79,2)=6),$B79,"")</f>
        <v/>
      </c>
      <c r="K79" s="7" t="str">
        <f>IF(AND($D79="ja",COUNTIF(G$4:G78,$B79)=0,WEEKDAY($B79,2)=7),$B79,"")</f>
        <v/>
      </c>
    </row>
    <row r="80" spans="2:11" ht="22.9" customHeight="1" x14ac:dyDescent="0.2">
      <c r="B80" s="4">
        <f>DATE(Jahr+1,12,6)</f>
        <v>44171</v>
      </c>
      <c r="C80" s="5" t="str">
        <f t="shared" si="4"/>
        <v>Nikolaus +1</v>
      </c>
      <c r="D80" s="17" t="str">
        <f t="shared" si="5"/>
        <v>NEIN</v>
      </c>
      <c r="E80" s="18" t="str">
        <f>IF(AND(D80="ja",COUNTIF($E$4:E79,B80)=0,WEEKDAY(B80,2)&lt;6),B80,"")</f>
        <v/>
      </c>
      <c r="F80" s="4" t="str">
        <f t="shared" si="6"/>
        <v/>
      </c>
      <c r="G80" s="4" t="str">
        <f>IF(AND(D80="ja",COUNTIF($E$4:E79,B80)=0,WEEKDAY(B80,2)&lt;7),B80,"")</f>
        <v/>
      </c>
      <c r="H80" s="8"/>
      <c r="I80" s="7" t="str">
        <f>IF(AND($D80="ja",COUNTIF(E$4:E79,$B80)=0,WEEKDAY($B80,2)&lt;6),$B80,"")</f>
        <v/>
      </c>
      <c r="J80" s="7" t="str">
        <f>IF(AND($D80="ja",COUNTIF(F$4:F79,$B80)=0,WEEKDAY($B80,2)=6),$B80,"")</f>
        <v/>
      </c>
      <c r="K80" s="7" t="str">
        <f>IF(AND($D80="ja",COUNTIF(G$4:G79,$B80)=0,WEEKDAY($B80,2)=7),$B80,"")</f>
        <v/>
      </c>
    </row>
    <row r="81" spans="2:11" ht="22.9" customHeight="1" x14ac:dyDescent="0.2">
      <c r="B81" s="4">
        <f>DATE(Jahr+1,12,25)-WEEKDAY(DATE(Jahr+1,12,25),2)-14</f>
        <v>44171</v>
      </c>
      <c r="C81" s="5" t="str">
        <f t="shared" si="4"/>
        <v>2. Advent +1</v>
      </c>
      <c r="D81" s="17" t="str">
        <f t="shared" si="5"/>
        <v>NEIN</v>
      </c>
      <c r="E81" s="18" t="str">
        <f>IF(AND(D81="ja",COUNTIF($E$4:E80,B81)=0,WEEKDAY(B81,2)&lt;6),B81,"")</f>
        <v/>
      </c>
      <c r="F81" s="4" t="str">
        <f t="shared" si="6"/>
        <v/>
      </c>
      <c r="G81" s="4" t="str">
        <f>IF(AND(D81="ja",COUNTIF($E$4:E80,B81)=0,WEEKDAY(B81,2)&lt;7),B81,"")</f>
        <v/>
      </c>
      <c r="H81" s="8"/>
      <c r="I81" s="7" t="str">
        <f>IF(AND($D81="ja",COUNTIF(E$4:E80,$B81)=0,WEEKDAY($B81,2)&lt;6),$B81,"")</f>
        <v/>
      </c>
      <c r="J81" s="7" t="str">
        <f>IF(AND($D81="ja",COUNTIF(F$4:F80,$B81)=0,WEEKDAY($B81,2)=6),$B81,"")</f>
        <v/>
      </c>
      <c r="K81" s="7" t="str">
        <f>IF(AND($D81="ja",COUNTIF(G$4:G80,$B81)=0,WEEKDAY($B81,2)=7),$B81,"")</f>
        <v/>
      </c>
    </row>
    <row r="82" spans="2:11" ht="22.9" customHeight="1" x14ac:dyDescent="0.2">
      <c r="B82" s="4">
        <f>DATE(Jahr+1,12,25)-WEEKDAY(DATE(Jahr+1,12,25),2)-7</f>
        <v>44178</v>
      </c>
      <c r="C82" s="5" t="str">
        <f t="shared" si="4"/>
        <v>3. Advent +1</v>
      </c>
      <c r="D82" s="17" t="str">
        <f t="shared" si="5"/>
        <v>NEIN</v>
      </c>
      <c r="E82" s="18" t="str">
        <f>IF(AND(D82="ja",COUNTIF($E$4:E81,B82)=0,WEEKDAY(B82,2)&lt;6),B82,"")</f>
        <v/>
      </c>
      <c r="F82" s="4" t="str">
        <f t="shared" si="6"/>
        <v/>
      </c>
      <c r="G82" s="4" t="str">
        <f>IF(AND(D82="ja",COUNTIF($E$4:E81,B82)=0,WEEKDAY(B82,2)&lt;7),B82,"")</f>
        <v/>
      </c>
      <c r="H82" s="8"/>
      <c r="I82" s="7" t="str">
        <f>IF(AND($D82="ja",COUNTIF(E$4:E81,$B82)=0,WEEKDAY($B82,2)&lt;6),$B82,"")</f>
        <v/>
      </c>
      <c r="J82" s="7" t="str">
        <f>IF(AND($D82="ja",COUNTIF(F$4:F81,$B82)=0,WEEKDAY($B82,2)=6),$B82,"")</f>
        <v/>
      </c>
      <c r="K82" s="7" t="str">
        <f>IF(AND($D82="ja",COUNTIF(G$4:G81,$B82)=0,WEEKDAY($B82,2)=7),$B82,"")</f>
        <v/>
      </c>
    </row>
    <row r="83" spans="2:11" ht="22.9" customHeight="1" x14ac:dyDescent="0.2">
      <c r="B83" s="4">
        <f>DATE(Jahr+1,12,25)-WEEKDAY(DATE(Jahr+1,12,25),2)</f>
        <v>44185</v>
      </c>
      <c r="C83" s="5" t="str">
        <f t="shared" si="4"/>
        <v>4. Advent +1</v>
      </c>
      <c r="D83" s="17" t="str">
        <f t="shared" si="5"/>
        <v>NEIN</v>
      </c>
      <c r="E83" s="18" t="str">
        <f>IF(AND(D83="ja",COUNTIF($E$4:E82,B83)=0,WEEKDAY(B83,2)&lt;6),B83,"")</f>
        <v/>
      </c>
      <c r="F83" s="4" t="str">
        <f t="shared" si="6"/>
        <v/>
      </c>
      <c r="G83" s="4" t="str">
        <f>IF(AND(D83="ja",COUNTIF($E$4:E82,B83)=0,WEEKDAY(B83,2)&lt;7),B83,"")</f>
        <v/>
      </c>
      <c r="H83" s="8"/>
      <c r="I83" s="7" t="str">
        <f>IF(AND($D83="ja",COUNTIF(E$4:E82,$B83)=0,WEEKDAY($B83,2)&lt;6),$B83,"")</f>
        <v/>
      </c>
      <c r="J83" s="7" t="str">
        <f>IF(AND($D83="ja",COUNTIF(F$4:F82,$B83)=0,WEEKDAY($B83,2)=6),$B83,"")</f>
        <v/>
      </c>
      <c r="K83" s="7" t="str">
        <f>IF(AND($D83="ja",COUNTIF(G$4:G82,$B83)=0,WEEKDAY($B83,2)=7),$B83,"")</f>
        <v/>
      </c>
    </row>
    <row r="84" spans="2:11" ht="22.9" customHeight="1" x14ac:dyDescent="0.2">
      <c r="B84" s="4">
        <f>DATE(Jahr+1,12,24)</f>
        <v>44189</v>
      </c>
      <c r="C84" s="5" t="str">
        <f t="shared" si="4"/>
        <v>Heiliger Abend +1</v>
      </c>
      <c r="D84" s="17" t="str">
        <f t="shared" si="5"/>
        <v>JA</v>
      </c>
      <c r="E84" s="18">
        <f>IF(AND(D84="ja",COUNTIF($E$4:E83,B84)=0,WEEKDAY(B84,2)&lt;6),B84,"")</f>
        <v>44189</v>
      </c>
      <c r="F84" s="4">
        <f t="shared" si="6"/>
        <v>44189</v>
      </c>
      <c r="G84" s="4">
        <f>IF(AND(D84="ja",COUNTIF($E$4:E83,B84)=0,WEEKDAY(B84,2)&lt;7),B84,"")</f>
        <v>44189</v>
      </c>
      <c r="H84" s="8"/>
      <c r="I84" s="7">
        <f>IF(AND($D84="ja",COUNTIF(E$4:E83,$B84)=0,WEEKDAY($B84,2)&lt;6),$B84,"")</f>
        <v>44189</v>
      </c>
      <c r="J84" s="7" t="str">
        <f>IF(AND($D84="ja",COUNTIF(F$4:F83,$B84)=0,WEEKDAY($B84,2)=6),$B84,"")</f>
        <v/>
      </c>
      <c r="K84" s="7" t="str">
        <f>IF(AND($D84="ja",COUNTIF(G$4:G83,$B84)=0,WEEKDAY($B84,2)=7),$B84,"")</f>
        <v/>
      </c>
    </row>
    <row r="85" spans="2:11" ht="22.9" customHeight="1" x14ac:dyDescent="0.2">
      <c r="B85" s="4">
        <f>DATE(Jahr+1,12,25)</f>
        <v>44190</v>
      </c>
      <c r="C85" s="5" t="str">
        <f t="shared" si="4"/>
        <v>1. Weihnachtstag +1</v>
      </c>
      <c r="D85" s="17" t="str">
        <f t="shared" si="5"/>
        <v>JA</v>
      </c>
      <c r="E85" s="18">
        <f>IF(AND(D85="ja",COUNTIF($E$4:E84,B85)=0,WEEKDAY(B85,2)&lt;6),B85,"")</f>
        <v>44190</v>
      </c>
      <c r="F85" s="4">
        <f t="shared" si="6"/>
        <v>44190</v>
      </c>
      <c r="G85" s="4">
        <f>IF(AND(D85="ja",COUNTIF($E$4:E84,B85)=0,WEEKDAY(B85,2)&lt;7),B85,"")</f>
        <v>44190</v>
      </c>
      <c r="H85" s="8"/>
      <c r="I85" s="7">
        <f>IF(AND($D85="ja",COUNTIF(E$4:E84,$B85)=0,WEEKDAY($B85,2)&lt;6),$B85,"")</f>
        <v>44190</v>
      </c>
      <c r="J85" s="7" t="str">
        <f>IF(AND($D85="ja",COUNTIF(F$4:F84,$B85)=0,WEEKDAY($B85,2)=6),$B85,"")</f>
        <v/>
      </c>
      <c r="K85" s="7" t="str">
        <f>IF(AND($D85="ja",COUNTIF(G$4:G84,$B85)=0,WEEKDAY($B85,2)=7),$B85,"")</f>
        <v/>
      </c>
    </row>
    <row r="86" spans="2:11" ht="22.9" customHeight="1" x14ac:dyDescent="0.2">
      <c r="B86" s="4">
        <f>DATE(Jahr+1,12,26)</f>
        <v>44191</v>
      </c>
      <c r="C86" s="5" t="str">
        <f t="shared" si="4"/>
        <v>2. Weihnachtstag +1</v>
      </c>
      <c r="D86" s="17" t="str">
        <f t="shared" si="5"/>
        <v>JA</v>
      </c>
      <c r="E86" s="18" t="str">
        <f>IF(AND(D86="ja",COUNTIF($E$4:E85,B86)=0,WEEKDAY(B86,2)&lt;6),B86,"")</f>
        <v/>
      </c>
      <c r="F86" s="4">
        <f t="shared" si="6"/>
        <v>44191</v>
      </c>
      <c r="G86" s="4">
        <f>IF(AND(D86="ja",COUNTIF($E$4:E85,B86)=0,WEEKDAY(B86,2)&lt;7),B86,"")</f>
        <v>44191</v>
      </c>
      <c r="H86" s="8"/>
      <c r="I86" s="7" t="str">
        <f>IF(AND($D86="ja",COUNTIF(E$4:E85,$B86)=0,WEEKDAY($B86,2)&lt;6),$B86,"")</f>
        <v/>
      </c>
      <c r="J86" s="7">
        <f>IF(AND($D86="ja",COUNTIF(F$4:F85,$B86)=0,WEEKDAY($B86,2)=6),$B86,"")</f>
        <v>44191</v>
      </c>
      <c r="K86" s="7" t="str">
        <f>IF(AND($D86="ja",COUNTIF(G$4:G85,$B86)=0,WEEKDAY($B86,2)=7),$B86,"")</f>
        <v/>
      </c>
    </row>
    <row r="87" spans="2:11" ht="22.9" customHeight="1" x14ac:dyDescent="0.2">
      <c r="B87" s="4">
        <f>DATE(Jahr+1,12,31)</f>
        <v>44196</v>
      </c>
      <c r="C87" s="5" t="str">
        <f t="shared" si="4"/>
        <v>Sylvester +1</v>
      </c>
      <c r="D87" s="17" t="str">
        <f t="shared" si="5"/>
        <v>JA</v>
      </c>
      <c r="E87" s="18">
        <f>IF(AND(D87="ja",COUNTIF($E$4:E86,B87)=0,WEEKDAY(B87,2)&lt;6),B87,"")</f>
        <v>44196</v>
      </c>
      <c r="F87" s="4">
        <f t="shared" si="6"/>
        <v>44196</v>
      </c>
      <c r="G87" s="4">
        <f>IF(AND(D87="ja",COUNTIF($E$4:E86,B87)=0,WEEKDAY(B87,2)&lt;7),B87,"")</f>
        <v>44196</v>
      </c>
      <c r="H87" s="8"/>
      <c r="I87" s="7">
        <f>IF(AND($D87="ja",COUNTIF(E$4:E86,$B87)=0,WEEKDAY($B87,2)&lt;6),$B87,"")</f>
        <v>44196</v>
      </c>
      <c r="J87" s="7" t="str">
        <f>IF(AND($D87="ja",COUNTIF(F$4:F86,$B87)=0,WEEKDAY($B87,2)=6),$B87,"")</f>
        <v/>
      </c>
      <c r="K87" s="7" t="str">
        <f>IF(AND($D87="ja",COUNTIF(G$4:G86,$B87)=0,WEEKDAY($B87,2)=7),$B87,"")</f>
        <v/>
      </c>
    </row>
    <row r="88" spans="2:11" ht="22.9" customHeight="1" x14ac:dyDescent="0.2">
      <c r="B88" s="4"/>
      <c r="C88" s="5"/>
      <c r="D88" s="17"/>
      <c r="E88" s="18" t="str">
        <f>IF(AND(D88="ja",COUNTIF($E$4:E87,B88)=0,WEEKDAY(B88,2)&lt;6),B88,"")</f>
        <v/>
      </c>
      <c r="F88" s="4" t="str">
        <f t="shared" si="6"/>
        <v/>
      </c>
      <c r="G88" s="4" t="str">
        <f>IF(AND(D88="ja",COUNTIF($E$4:E87,B88)=0,WEEKDAY(B88,2)&lt;7),B88,"")</f>
        <v/>
      </c>
      <c r="H88" s="8"/>
      <c r="I88" s="7" t="str">
        <f>IF(AND($D88="ja",COUNTIF(E$4:E87,$B88)=0,WEEKDAY($B88,2)&lt;6),$B88,"")</f>
        <v/>
      </c>
      <c r="J88" s="7" t="str">
        <f>IF(AND($D88="ja",COUNTIF(F$4:F87,$B88)=0,WEEKDAY($B88,2)=6),$B88,"")</f>
        <v/>
      </c>
      <c r="K88" s="7" t="str">
        <f>IF(AND($D88="ja",COUNTIF(G$4:G87,$B88)=0,WEEKDAY($B88,2)=7),$B88,"")</f>
        <v/>
      </c>
    </row>
    <row r="89" spans="2:11" ht="22.9" customHeight="1" x14ac:dyDescent="0.2">
      <c r="B89" s="4"/>
      <c r="C89" s="5"/>
      <c r="D89" s="17"/>
      <c r="E89" s="18" t="str">
        <f>IF(AND(D89="ja",COUNTIF($E$4:E88,B89)=0,WEEKDAY(B89,2)&lt;6),B89,"")</f>
        <v/>
      </c>
      <c r="F89" s="4" t="str">
        <f t="shared" si="6"/>
        <v/>
      </c>
      <c r="G89" s="4" t="str">
        <f>IF(AND(D89="ja",COUNTIF($E$4:E88,B89)=0,WEEKDAY(B89,2)&lt;7),B89,"")</f>
        <v/>
      </c>
      <c r="H89" s="8"/>
      <c r="I89" s="7" t="str">
        <f>IF(AND($D89="ja",COUNTIF(E$4:E88,$B89)=0,WEEKDAY($B89,2)&lt;6),$B89,"")</f>
        <v/>
      </c>
      <c r="J89" s="7" t="str">
        <f>IF(AND($D89="ja",COUNTIF(F$4:F88,$B89)=0,WEEKDAY($B89,2)=6),$B89,"")</f>
        <v/>
      </c>
      <c r="K89" s="7" t="str">
        <f>IF(AND($D89="ja",COUNTIF(G$4:G88,$B89)=0,WEEKDAY($B89,2)=7),$B89,"")</f>
        <v/>
      </c>
    </row>
    <row r="90" spans="2:11" ht="22.9" customHeight="1" x14ac:dyDescent="0.2">
      <c r="B90" s="4"/>
      <c r="C90" s="5"/>
      <c r="D90" s="17"/>
      <c r="E90" s="18" t="str">
        <f>IF(AND(D90="ja",COUNTIF($E$4:E89,B90)=0,WEEKDAY(B90,2)&lt;6),B90,"")</f>
        <v/>
      </c>
      <c r="F90" s="4" t="str">
        <f t="shared" si="6"/>
        <v/>
      </c>
      <c r="G90" s="4" t="str">
        <f>IF(AND(D90="ja",COUNTIF($E$4:E89,B90)=0,WEEKDAY(B90,2)&lt;7),B90,"")</f>
        <v/>
      </c>
      <c r="H90" s="8"/>
      <c r="I90" s="7" t="str">
        <f>IF(AND($D90="ja",COUNTIF(E$4:E89,$B90)=0,WEEKDAY($B90,2)&lt;6),$B90,"")</f>
        <v/>
      </c>
      <c r="J90" s="7" t="str">
        <f>IF(AND($D90="ja",COUNTIF(F$4:F89,$B90)=0,WEEKDAY($B90,2)=6),$B90,"")</f>
        <v/>
      </c>
      <c r="K90" s="7" t="str">
        <f>IF(AND($D90="ja",COUNTIF(G$4:G89,$B90)=0,WEEKDAY($B90,2)=7),$B90,"")</f>
        <v/>
      </c>
    </row>
    <row r="91" spans="2:11" ht="22.9" customHeight="1" x14ac:dyDescent="0.2">
      <c r="B91" s="4"/>
      <c r="C91" s="5"/>
      <c r="D91" s="17"/>
      <c r="E91" s="18" t="str">
        <f>IF(AND(D91="ja",COUNTIF($E$4:E90,B91)=0,WEEKDAY(B91,2)&lt;6),B91,"")</f>
        <v/>
      </c>
      <c r="F91" s="4" t="str">
        <f t="shared" si="6"/>
        <v/>
      </c>
      <c r="G91" s="4" t="str">
        <f>IF(AND(D91="ja",COUNTIF($E$4:E90,B91)=0,WEEKDAY(B91,2)&lt;7),B91,"")</f>
        <v/>
      </c>
      <c r="H91" s="8"/>
      <c r="I91" s="7" t="str">
        <f>IF(AND($D91="ja",COUNTIF(E$4:E90,$B91)=0,WEEKDAY($B91,2)&lt;6),$B91,"")</f>
        <v/>
      </c>
      <c r="J91" s="7" t="str">
        <f>IF(AND($D91="ja",COUNTIF(F$4:F90,$B91)=0,WEEKDAY($B91,2)=6),$B91,"")</f>
        <v/>
      </c>
      <c r="K91" s="7" t="str">
        <f>IF(AND($D91="ja",COUNTIF(G$4:G90,$B91)=0,WEEKDAY($B91,2)=7),$B91,"")</f>
        <v/>
      </c>
    </row>
    <row r="92" spans="2:11" ht="22.9" customHeight="1" x14ac:dyDescent="0.2">
      <c r="B92" s="4"/>
      <c r="C92" s="5"/>
      <c r="D92" s="17"/>
      <c r="E92" s="18" t="str">
        <f>IF(AND(D92="ja",COUNTIF($E$4:E91,B92)=0,WEEKDAY(B92,2)&lt;6),B92,"")</f>
        <v/>
      </c>
      <c r="F92" s="4" t="str">
        <f t="shared" si="6"/>
        <v/>
      </c>
      <c r="G92" s="4" t="str">
        <f>IF(AND(D92="ja",COUNTIF($E$4:E91,B92)=0,WEEKDAY(B92,2)&lt;7),B92,"")</f>
        <v/>
      </c>
      <c r="H92" s="8"/>
      <c r="I92" s="7" t="str">
        <f>IF(AND($D92="ja",COUNTIF(E$4:E91,$B92)=0,WEEKDAY($B92,2)&lt;6),$B92,"")</f>
        <v/>
      </c>
      <c r="J92" s="7" t="str">
        <f>IF(AND($D92="ja",COUNTIF(F$4:F91,$B92)=0,WEEKDAY($B92,2)=6),$B92,"")</f>
        <v/>
      </c>
      <c r="K92" s="7" t="str">
        <f>IF(AND($D92="ja",COUNTIF(G$4:G91,$B92)=0,WEEKDAY($B92,2)=7),$B92,"")</f>
        <v/>
      </c>
    </row>
    <row r="93" spans="2:11" ht="22.9" customHeight="1" x14ac:dyDescent="0.2">
      <c r="B93" s="4"/>
      <c r="C93" s="5"/>
      <c r="D93" s="17"/>
      <c r="E93" s="18" t="str">
        <f>IF(AND(D93="ja",COUNTIF($E$4:E92,B93)=0,WEEKDAY(B93,2)&lt;6),B93,"")</f>
        <v/>
      </c>
      <c r="F93" s="4" t="str">
        <f t="shared" si="6"/>
        <v/>
      </c>
      <c r="G93" s="4" t="str">
        <f>IF(AND(D93="ja",COUNTIF($E$4:E92,B93)=0,WEEKDAY(B93,2)&lt;7),B93,"")</f>
        <v/>
      </c>
      <c r="H93" s="8"/>
      <c r="I93" s="7" t="str">
        <f>IF(AND($D93="ja",COUNTIF(E$4:E92,$B93)=0,WEEKDAY($B93,2)&lt;6),$B93,"")</f>
        <v/>
      </c>
      <c r="J93" s="7" t="str">
        <f>IF(AND($D93="ja",COUNTIF(F$4:F92,$B93)=0,WEEKDAY($B93,2)=6),$B93,"")</f>
        <v/>
      </c>
      <c r="K93" s="7" t="str">
        <f>IF(AND($D93="ja",COUNTIF(G$4:G92,$B93)=0,WEEKDAY($B93,2)=7),$B93,"")</f>
        <v/>
      </c>
    </row>
    <row r="94" spans="2:11" ht="22.9" customHeight="1" x14ac:dyDescent="0.2">
      <c r="B94" s="4"/>
      <c r="C94" s="5"/>
      <c r="D94" s="17"/>
      <c r="E94" s="18" t="str">
        <f>IF(AND(D94="ja",COUNTIF($E$4:E93,B94)=0,WEEKDAY(B94,2)&lt;6),B94,"")</f>
        <v/>
      </c>
      <c r="F94" s="4" t="str">
        <f t="shared" si="6"/>
        <v/>
      </c>
      <c r="G94" s="4" t="str">
        <f>IF(AND(D94="ja",COUNTIF($E$4:E93,B94)=0,WEEKDAY(B94,2)&lt;7),B94,"")</f>
        <v/>
      </c>
      <c r="H94" s="8"/>
      <c r="I94" s="7" t="str">
        <f>IF(AND($D94="ja",COUNTIF(E$4:E93,$B94)=0,WEEKDAY($B94,2)&lt;6),$B94,"")</f>
        <v/>
      </c>
      <c r="J94" s="7" t="str">
        <f>IF(AND($D94="ja",COUNTIF(F$4:F93,$B94)=0,WEEKDAY($B94,2)=6),$B94,"")</f>
        <v/>
      </c>
      <c r="K94" s="7" t="str">
        <f>IF(AND($D94="ja",COUNTIF(G$4:G93,$B94)=0,WEEKDAY($B94,2)=7),$B94,"")</f>
        <v/>
      </c>
    </row>
    <row r="95" spans="2:11" ht="22.9" customHeight="1" x14ac:dyDescent="0.2">
      <c r="B95" s="4"/>
      <c r="C95" s="5"/>
      <c r="D95" s="17"/>
      <c r="E95" s="18" t="str">
        <f>IF(AND(D95="ja",COUNTIF($E$4:E94,B95)=0,WEEKDAY(B95,2)&lt;6),B95,"")</f>
        <v/>
      </c>
      <c r="F95" s="4" t="str">
        <f t="shared" si="6"/>
        <v/>
      </c>
      <c r="G95" s="4" t="str">
        <f>IF(AND(D95="ja",COUNTIF($E$4:E94,B95)=0,WEEKDAY(B95,2)&lt;7),B95,"")</f>
        <v/>
      </c>
      <c r="H95" s="8"/>
      <c r="I95" s="7" t="str">
        <f>IF(AND($D95="ja",COUNTIF(E$4:E94,$B95)=0,WEEKDAY($B95,2)&lt;6),$B95,"")</f>
        <v/>
      </c>
      <c r="J95" s="7" t="str">
        <f>IF(AND($D95="ja",COUNTIF(F$4:F94,$B95)=0,WEEKDAY($B95,2)=6),$B95,"")</f>
        <v/>
      </c>
      <c r="K95" s="7" t="str">
        <f>IF(AND($D95="ja",COUNTIF(G$4:G94,$B95)=0,WEEKDAY($B95,2)=7),$B95,"")</f>
        <v/>
      </c>
    </row>
    <row r="96" spans="2:11" ht="22.9" customHeight="1" x14ac:dyDescent="0.2">
      <c r="B96" s="4"/>
      <c r="C96" s="5"/>
      <c r="D96" s="17"/>
      <c r="E96" s="18" t="str">
        <f>IF(AND(D96="ja",COUNTIF($E$4:E95,B96)=0,WEEKDAY(B96,2)&lt;6),B96,"")</f>
        <v/>
      </c>
      <c r="F96" s="19" t="str">
        <f>IF(D96="ja",B13,"")</f>
        <v/>
      </c>
      <c r="G96" s="19" t="str">
        <f>IF(AND(D96="ja",COUNTIF($E$4:E95,B96)=0,WEEKDAY(B96,2)&lt;7),B96,"")</f>
        <v/>
      </c>
      <c r="H96" s="20"/>
      <c r="I96" s="7" t="str">
        <f>IF(AND($D96="ja",COUNTIF(E$4:E95,$B96)=0,WEEKDAY($B96,2)&lt;6),$B96,"")</f>
        <v/>
      </c>
      <c r="J96" s="7" t="str">
        <f>IF(AND($D96="ja",COUNTIF(F$4:F95,$B96)=0,WEEKDAY($B96,2)=6),$B96,"")</f>
        <v/>
      </c>
      <c r="K96" s="7" t="str">
        <f>IF(AND($D96="ja",COUNTIF(G$4:G95,$B96)=0,WEEKDAY($B96,2)=7),$B96,"")</f>
        <v/>
      </c>
    </row>
    <row r="97" spans="2:8" ht="18" x14ac:dyDescent="0.25">
      <c r="B97" s="3"/>
      <c r="C97" s="3"/>
      <c r="D97" s="21"/>
      <c r="E97" s="22"/>
      <c r="F97" s="22"/>
      <c r="G97" s="22"/>
      <c r="H97" s="22"/>
    </row>
    <row r="98" spans="2:8" ht="23.25" customHeight="1" x14ac:dyDescent="0.2"/>
  </sheetData>
  <sheetProtection selectLockedCells="1"/>
  <sortState ref="B5:G100">
    <sortCondition ref="B5"/>
  </sortState>
  <customSheetViews>
    <customSheetView guid="{19F68F76-177B-44B9-8F38-FE9848786CE7}" scale="79">
      <pane ySplit="4" topLeftCell="A5" activePane="bottomLeft" state="frozen"/>
      <selection pane="bottomLeft" sqref="A1:IV65536"/>
      <pageMargins left="0.78740157499999996" right="0.78740157499999996" top="0.984251969" bottom="0.984251969" header="0.4921259845" footer="0.4921259845"/>
      <pageSetup paperSize="9" orientation="portrait" copies="0" r:id="rId1"/>
      <headerFooter alignWithMargins="0"/>
    </customSheetView>
  </customSheetViews>
  <phoneticPr fontId="1" type="noConversion"/>
  <conditionalFormatting sqref="B14:D50">
    <cfRule type="expression" dxfId="3" priority="1" stopIfTrue="1">
      <formula>$D14="JA"</formula>
    </cfRule>
  </conditionalFormatting>
  <conditionalFormatting sqref="G14">
    <cfRule type="expression" dxfId="2" priority="2" stopIfTrue="1">
      <formula>WEEKDAY($B14,3)&gt;=6</formula>
    </cfRule>
  </conditionalFormatting>
  <conditionalFormatting sqref="E14:E50">
    <cfRule type="expression" dxfId="1" priority="3" stopIfTrue="1">
      <formula>(WEEKDAY($B14,3)&gt;=5)*($D14="JA")</formula>
    </cfRule>
  </conditionalFormatting>
  <conditionalFormatting sqref="G15:G50">
    <cfRule type="expression" dxfId="0" priority="4" stopIfTrue="1">
      <formula>(WEEKDAY($B15,3)&gt;=6)*($D15="JA")</formula>
    </cfRule>
  </conditionalFormatting>
  <dataValidations count="1">
    <dataValidation type="list" allowBlank="1" showInputMessage="1" showErrorMessage="1" sqref="D14:D50">
      <formula1>"JA,NEIN"</formula1>
    </dataValidation>
  </dataValidations>
  <hyperlinks>
    <hyperlink ref="E1" location="Feiertage" display="Feiertage"/>
    <hyperlink ref="F1" location="alleFeiertage" display="alleFeiertage"/>
    <hyperlink ref="G1" location="Feiertage_So" display="Feiertage_So"/>
    <hyperlink ref="I1" location="FWerktag" display="FWerktag"/>
    <hyperlink ref="J1" location="FSamstag" display="FSamstag"/>
    <hyperlink ref="K1" location="FSonntag" display="FSonntag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pinner 1">
              <controlPr defaultSize="0" print="0" autoPict="0">
                <anchor moveWithCells="1" siz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Spinner 2">
              <controlPr defaultSize="0" autoPict="0">
                <anchor moveWithCells="1" sizeWithCells="1">
                  <from>
                    <xdr:col>1</xdr:col>
                    <xdr:colOff>1619250</xdr:colOff>
                    <xdr:row>3</xdr:row>
                    <xdr:rowOff>47625</xdr:rowOff>
                  </from>
                  <to>
                    <xdr:col>2</xdr:col>
                    <xdr:colOff>247650</xdr:colOff>
                    <xdr:row>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Spinner 3">
              <controlPr defaultSize="0" print="0" autoPict="0">
                <anchor moveWithCells="1" siz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Feiertage</vt:lpstr>
      <vt:lpstr>alleFeiertage</vt:lpstr>
      <vt:lpstr>Feiertage!Druckbereich</vt:lpstr>
      <vt:lpstr>Feiertage</vt:lpstr>
      <vt:lpstr>Feiertage_So</vt:lpstr>
      <vt:lpstr>Feiertage_TXT</vt:lpstr>
      <vt:lpstr>FSamstag</vt:lpstr>
      <vt:lpstr>FSonntag</vt:lpstr>
      <vt:lpstr>FVerweis</vt:lpstr>
      <vt:lpstr>FWerktag</vt:lpstr>
      <vt:lpstr>Jahr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</cp:lastModifiedBy>
  <dcterms:created xsi:type="dcterms:W3CDTF">2009-10-10T12:09:24Z</dcterms:created>
  <dcterms:modified xsi:type="dcterms:W3CDTF">2019-12-10T08:39:23Z</dcterms:modified>
  <cp:contentStatus/>
</cp:coreProperties>
</file>